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75" windowWidth="15600" windowHeight="7695"/>
  </bookViews>
  <sheets>
    <sheet name="Information " sheetId="6" r:id="rId1"/>
    <sheet name="Training" sheetId="1" r:id="rId2"/>
    <sheet name="Data Collection" sheetId="2" r:id="rId3"/>
    <sheet name="Hand Tab" sheetId="3" r:id="rId4"/>
    <sheet name="HF Assessment" sheetId="9" r:id="rId5"/>
    <sheet name="Consultants" sheetId="4" r:id="rId6"/>
    <sheet name="Other Expenses" sheetId="7" r:id="rId7"/>
    <sheet name="Summary" sheetId="5" r:id="rId8"/>
    <sheet name="Sheet1" sheetId="8" state="hidden" r:id="rId9"/>
  </sheets>
  <definedNames>
    <definedName name="_xlnm.Print_Area" localSheetId="5">Consultants!$B$3:$G$39</definedName>
    <definedName name="_xlnm.Print_Area" localSheetId="2">'Data Collection'!$B$3:$F$26</definedName>
    <definedName name="_xlnm.Print_Area" localSheetId="3">'Hand Tab'!$B$3:$F$27</definedName>
    <definedName name="_xlnm.Print_Area" localSheetId="4">'HF Assessment'!$B$3:$F$42</definedName>
    <definedName name="_xlnm.Print_Area" localSheetId="6">'Other Expenses'!$B$1:$F$22</definedName>
    <definedName name="_xlnm.Print_Area" localSheetId="7">Summary!$B$1:$F$32</definedName>
    <definedName name="_xlnm.Print_Area" localSheetId="1">Training!$B$3:$F$27</definedName>
    <definedName name="yesnochoice">Sheet1!$A$1:$A$2</definedName>
  </definedNames>
  <calcPr calcId="145621"/>
</workbook>
</file>

<file path=xl/calcChain.xml><?xml version="1.0" encoding="utf-8"?>
<calcChain xmlns="http://schemas.openxmlformats.org/spreadsheetml/2006/main">
  <c r="D9" i="9" l="1"/>
  <c r="D9" i="3"/>
  <c r="D22" i="9"/>
  <c r="D21" i="9"/>
  <c r="C105" i="6"/>
  <c r="D10" i="2"/>
  <c r="D9" i="2"/>
  <c r="D9" i="1"/>
  <c r="D10" i="3"/>
  <c r="D8" i="2"/>
  <c r="D13" i="1"/>
  <c r="D10" i="1"/>
  <c r="L40" i="6"/>
  <c r="C12" i="1" s="1"/>
  <c r="C13" i="7"/>
  <c r="C14" i="7"/>
  <c r="C15" i="7"/>
  <c r="B13" i="7"/>
  <c r="B14" i="7"/>
  <c r="B15" i="7"/>
  <c r="D32" i="4"/>
  <c r="E32" i="4" s="1"/>
  <c r="F32" i="4" s="1"/>
  <c r="C26" i="6" l="1"/>
  <c r="C25" i="4" l="1"/>
  <c r="C36" i="9"/>
  <c r="D25" i="4"/>
  <c r="D24" i="4"/>
  <c r="C24" i="4"/>
  <c r="D36" i="9"/>
  <c r="D35" i="9"/>
  <c r="C32" i="9"/>
  <c r="D21" i="3"/>
  <c r="D20" i="3"/>
  <c r="D23" i="1"/>
  <c r="D22" i="1"/>
  <c r="N91" i="6"/>
  <c r="N92" i="6"/>
  <c r="N93" i="6"/>
  <c r="N94" i="6"/>
  <c r="N95" i="6"/>
  <c r="N96" i="6"/>
  <c r="N97" i="6"/>
  <c r="N98" i="6"/>
  <c r="N90" i="6"/>
  <c r="E24" i="4" l="1"/>
  <c r="E25" i="4"/>
  <c r="E36" i="9"/>
  <c r="F36" i="9" s="1"/>
  <c r="N99" i="6"/>
  <c r="C11" i="1" s="1"/>
  <c r="E11" i="1" s="1"/>
  <c r="F11" i="1" s="1"/>
  <c r="D32" i="9"/>
  <c r="D31" i="9"/>
  <c r="C34" i="9"/>
  <c r="D34" i="9"/>
  <c r="D33" i="9"/>
  <c r="D25" i="9"/>
  <c r="D24" i="9"/>
  <c r="D14" i="9"/>
  <c r="D13" i="9"/>
  <c r="D8" i="9"/>
  <c r="C25" i="9"/>
  <c r="C24" i="9"/>
  <c r="C20" i="9"/>
  <c r="C13" i="9"/>
  <c r="C12" i="9"/>
  <c r="C10" i="9"/>
  <c r="C8" i="9"/>
  <c r="C33" i="9" l="1"/>
  <c r="E33" i="9" s="1"/>
  <c r="F33" i="9" s="1"/>
  <c r="C31" i="9"/>
  <c r="C35" i="9"/>
  <c r="E35" i="9" s="1"/>
  <c r="F35" i="9" s="1"/>
  <c r="E13" i="9"/>
  <c r="C14" i="9"/>
  <c r="C11" i="9"/>
  <c r="E34" i="9"/>
  <c r="F34" i="9" s="1"/>
  <c r="C23" i="9"/>
  <c r="L121" i="6" l="1"/>
  <c r="C22" i="9" s="1"/>
  <c r="L119" i="6"/>
  <c r="C21" i="9" s="1"/>
  <c r="E21" i="9" s="1"/>
  <c r="F21" i="9" s="1"/>
  <c r="L111" i="6"/>
  <c r="C9" i="9" s="1"/>
  <c r="E20" i="9"/>
  <c r="F20" i="9" s="1"/>
  <c r="E12" i="9"/>
  <c r="F12" i="9" s="1"/>
  <c r="L67" i="6"/>
  <c r="L38" i="6"/>
  <c r="C9" i="1" s="1"/>
  <c r="L53" i="6"/>
  <c r="L55" i="6"/>
  <c r="L91" i="6"/>
  <c r="L92" i="6"/>
  <c r="L93" i="6"/>
  <c r="L94" i="6"/>
  <c r="L95" i="6"/>
  <c r="L96" i="6"/>
  <c r="L97" i="6"/>
  <c r="L98" i="6"/>
  <c r="L90" i="6"/>
  <c r="E9" i="9" l="1"/>
  <c r="F9" i="9" s="1"/>
  <c r="C9" i="3"/>
  <c r="E24" i="9"/>
  <c r="F24" i="9" s="1"/>
  <c r="E25" i="9"/>
  <c r="F25" i="9" s="1"/>
  <c r="E8" i="9"/>
  <c r="F8" i="9" s="1"/>
  <c r="D9" i="4"/>
  <c r="D10" i="4"/>
  <c r="D11" i="4"/>
  <c r="D12" i="4"/>
  <c r="D13" i="4"/>
  <c r="D14" i="4"/>
  <c r="D15" i="4"/>
  <c r="D16" i="4"/>
  <c r="C9" i="4"/>
  <c r="C10" i="4"/>
  <c r="C11" i="4"/>
  <c r="C12" i="4"/>
  <c r="C13" i="4"/>
  <c r="C14" i="4"/>
  <c r="C15" i="4"/>
  <c r="C16" i="4"/>
  <c r="B9" i="4"/>
  <c r="B10" i="4"/>
  <c r="B11" i="4"/>
  <c r="B12" i="4"/>
  <c r="B13" i="4"/>
  <c r="B14" i="4"/>
  <c r="B15" i="4"/>
  <c r="B16" i="4"/>
  <c r="M91" i="6"/>
  <c r="E9" i="4" s="1"/>
  <c r="M92" i="6"/>
  <c r="E10" i="4" s="1"/>
  <c r="M93" i="6"/>
  <c r="E11" i="4" s="1"/>
  <c r="M94" i="6"/>
  <c r="E12" i="4" s="1"/>
  <c r="M95" i="6"/>
  <c r="E13" i="4" s="1"/>
  <c r="M96" i="6"/>
  <c r="E14" i="4" s="1"/>
  <c r="M97" i="6"/>
  <c r="E15" i="4" s="1"/>
  <c r="M98" i="6"/>
  <c r="E16" i="4" s="1"/>
  <c r="C8" i="4"/>
  <c r="F13" i="4" l="1"/>
  <c r="G13" i="4" s="1"/>
  <c r="F16" i="4"/>
  <c r="G16" i="4" s="1"/>
  <c r="F9" i="4"/>
  <c r="G9" i="4" s="1"/>
  <c r="F15" i="4"/>
  <c r="G15" i="4" s="1"/>
  <c r="F14" i="4"/>
  <c r="G14" i="4" s="1"/>
  <c r="F11" i="4"/>
  <c r="G11" i="4" s="1"/>
  <c r="F10" i="4"/>
  <c r="G10" i="4" s="1"/>
  <c r="F12" i="4"/>
  <c r="G12" i="4" s="1"/>
  <c r="C14" i="1"/>
  <c r="D8" i="1"/>
  <c r="C8" i="1"/>
  <c r="C8" i="2"/>
  <c r="C30" i="6"/>
  <c r="E32" i="9" l="1"/>
  <c r="F32" i="9" s="1"/>
  <c r="M90" i="6"/>
  <c r="E8" i="4" s="1"/>
  <c r="C29" i="6"/>
  <c r="C13" i="1" s="1"/>
  <c r="E8" i="2"/>
  <c r="F8" i="2" s="1"/>
  <c r="C10" i="7"/>
  <c r="C11" i="7"/>
  <c r="C12" i="7"/>
  <c r="C16" i="7"/>
  <c r="C17" i="7"/>
  <c r="C9" i="7"/>
  <c r="B10" i="7"/>
  <c r="B11" i="7"/>
  <c r="B12" i="7"/>
  <c r="B16" i="7"/>
  <c r="B17" i="7"/>
  <c r="B9" i="7"/>
  <c r="E31" i="4"/>
  <c r="F31" i="4" s="1"/>
  <c r="D33" i="4"/>
  <c r="C33" i="4"/>
  <c r="D31" i="4"/>
  <c r="D23" i="4"/>
  <c r="D22" i="4"/>
  <c r="C23" i="4"/>
  <c r="C22" i="4"/>
  <c r="D8" i="4"/>
  <c r="B8" i="4"/>
  <c r="D19" i="3"/>
  <c r="D18" i="3"/>
  <c r="C19" i="3"/>
  <c r="D12" i="3"/>
  <c r="D8" i="3"/>
  <c r="C10" i="3"/>
  <c r="E10" i="3" s="1"/>
  <c r="F10" i="3" s="1"/>
  <c r="C11" i="3"/>
  <c r="E11" i="3" s="1"/>
  <c r="F11" i="3" s="1"/>
  <c r="E9" i="3"/>
  <c r="F9" i="3" s="1"/>
  <c r="C8" i="3"/>
  <c r="D20" i="2"/>
  <c r="D19" i="2"/>
  <c r="C20" i="2"/>
  <c r="D13" i="2"/>
  <c r="D12" i="2"/>
  <c r="C10" i="2" l="1"/>
  <c r="C22" i="1"/>
  <c r="E22" i="1" s="1"/>
  <c r="F22" i="1" s="1"/>
  <c r="C20" i="3"/>
  <c r="E20" i="3" s="1"/>
  <c r="F20" i="3" s="1"/>
  <c r="C10" i="1"/>
  <c r="E13" i="1"/>
  <c r="F13" i="1" s="1"/>
  <c r="C21" i="3"/>
  <c r="E21" i="3" s="1"/>
  <c r="F21" i="3" s="1"/>
  <c r="C23" i="1"/>
  <c r="E23" i="1" s="1"/>
  <c r="F23" i="1" s="1"/>
  <c r="C16" i="1"/>
  <c r="C12" i="3"/>
  <c r="E12" i="3" s="1"/>
  <c r="F12" i="3" s="1"/>
  <c r="C15" i="1"/>
  <c r="C9" i="2"/>
  <c r="E14" i="9"/>
  <c r="F14" i="9" s="1"/>
  <c r="E11" i="9"/>
  <c r="F11" i="9" s="1"/>
  <c r="E10" i="9"/>
  <c r="E23" i="9"/>
  <c r="F23" i="9" s="1"/>
  <c r="E31" i="9"/>
  <c r="E37" i="9" s="1"/>
  <c r="F37" i="9" s="1"/>
  <c r="F13" i="9"/>
  <c r="E22" i="9"/>
  <c r="C11" i="2"/>
  <c r="C19" i="2"/>
  <c r="E19" i="2" s="1"/>
  <c r="F19" i="2" s="1"/>
  <c r="C18" i="3"/>
  <c r="E18" i="3" s="1"/>
  <c r="E22" i="7"/>
  <c r="E13" i="5" s="1"/>
  <c r="F8" i="4"/>
  <c r="E33" i="4"/>
  <c r="F33" i="4" s="1"/>
  <c r="E20" i="2"/>
  <c r="F20" i="2" s="1"/>
  <c r="E19" i="3"/>
  <c r="F19" i="3" s="1"/>
  <c r="E22" i="4"/>
  <c r="E8" i="3"/>
  <c r="E23" i="4"/>
  <c r="F24" i="4" l="1"/>
  <c r="F25" i="4"/>
  <c r="F22" i="4"/>
  <c r="E26" i="4"/>
  <c r="F26" i="4" s="1"/>
  <c r="F18" i="3"/>
  <c r="E22" i="3"/>
  <c r="F22" i="3" s="1"/>
  <c r="F23" i="4"/>
  <c r="F31" i="9"/>
  <c r="F22" i="9"/>
  <c r="F26" i="9" s="1"/>
  <c r="E26" i="9"/>
  <c r="F10" i="9"/>
  <c r="F15" i="9" s="1"/>
  <c r="E15" i="9"/>
  <c r="E13" i="3"/>
  <c r="F13" i="3" s="1"/>
  <c r="F22" i="7"/>
  <c r="F13" i="5" s="1"/>
  <c r="G8" i="4"/>
  <c r="F17" i="4"/>
  <c r="G17" i="4" s="1"/>
  <c r="E34" i="4"/>
  <c r="F34" i="4" s="1"/>
  <c r="F8" i="3"/>
  <c r="F21" i="2"/>
  <c r="E21" i="2"/>
  <c r="E42" i="9" l="1"/>
  <c r="E12" i="5" s="1"/>
  <c r="E27" i="3"/>
  <c r="F27" i="3" s="1"/>
  <c r="F11" i="5" s="1"/>
  <c r="E39" i="4"/>
  <c r="C13" i="2"/>
  <c r="E13" i="2" s="1"/>
  <c r="F13" i="2" s="1"/>
  <c r="C12" i="2"/>
  <c r="E12" i="2" s="1"/>
  <c r="F12" i="2" s="1"/>
  <c r="E11" i="2"/>
  <c r="F11" i="2" s="1"/>
  <c r="E10" i="2"/>
  <c r="F10" i="2" s="1"/>
  <c r="E9" i="2"/>
  <c r="D21" i="1"/>
  <c r="D20" i="1"/>
  <c r="C21" i="1"/>
  <c r="C20" i="1"/>
  <c r="E11" i="5" l="1"/>
  <c r="F39" i="4"/>
  <c r="F21" i="5" s="1"/>
  <c r="E21" i="5"/>
  <c r="E22" i="5" s="1"/>
  <c r="E24" i="5" s="1"/>
  <c r="E20" i="1"/>
  <c r="F9" i="2"/>
  <c r="F14" i="2" s="1"/>
  <c r="E14" i="2"/>
  <c r="E26" i="2" s="1"/>
  <c r="E21" i="1"/>
  <c r="E24" i="1" l="1"/>
  <c r="F20" i="1"/>
  <c r="F21" i="1"/>
  <c r="F26" i="2"/>
  <c r="F10" i="5" s="1"/>
  <c r="E10" i="5"/>
  <c r="F22" i="5"/>
  <c r="F24" i="5"/>
  <c r="D15" i="1"/>
  <c r="D16" i="1"/>
  <c r="E12" i="1"/>
  <c r="F12" i="1" s="1"/>
  <c r="E10" i="1"/>
  <c r="F10" i="1" s="1"/>
  <c r="E14" i="1"/>
  <c r="F14" i="1" s="1"/>
  <c r="F24" i="1" l="1"/>
  <c r="E16" i="1"/>
  <c r="E9" i="1"/>
  <c r="F9" i="1" s="1"/>
  <c r="E15" i="1"/>
  <c r="E8" i="1"/>
  <c r="F8" i="1" s="1"/>
  <c r="F42" i="9" l="1"/>
  <c r="F12" i="5" s="1"/>
  <c r="F15" i="1"/>
  <c r="F16" i="1"/>
  <c r="E17" i="1"/>
  <c r="E27" i="1" s="1"/>
  <c r="E9" i="5" s="1"/>
  <c r="E14" i="5" s="1"/>
  <c r="F17" i="1" l="1"/>
  <c r="F27" i="1" s="1"/>
  <c r="F9" i="5" s="1"/>
  <c r="F14" i="5"/>
  <c r="E15" i="5"/>
  <c r="E17" i="5" s="1"/>
  <c r="E28" i="5" l="1"/>
  <c r="F15" i="5"/>
  <c r="F28" i="5" l="1"/>
  <c r="F17" i="5"/>
  <c r="E29" i="5"/>
  <c r="F29" i="5" s="1"/>
</calcChain>
</file>

<file path=xl/sharedStrings.xml><?xml version="1.0" encoding="utf-8"?>
<sst xmlns="http://schemas.openxmlformats.org/spreadsheetml/2006/main" count="314" uniqueCount="179">
  <si>
    <t>LQAS Budget: Training</t>
  </si>
  <si>
    <t>Number of Trainings to be Held:</t>
  </si>
  <si>
    <t>Venue</t>
  </si>
  <si>
    <t>Projector</t>
  </si>
  <si>
    <t>Workshop Costs</t>
  </si>
  <si>
    <t>Human Resources</t>
  </si>
  <si>
    <t>Transport</t>
  </si>
  <si>
    <t>Questionnaires</t>
  </si>
  <si>
    <t>Training Mannuals</t>
  </si>
  <si>
    <t>Stationary</t>
  </si>
  <si>
    <t>Quantity</t>
  </si>
  <si>
    <t>Cost $USD</t>
  </si>
  <si>
    <t>Total $USD</t>
  </si>
  <si>
    <t>Total Local</t>
  </si>
  <si>
    <t>Perdiem Data Collectors</t>
  </si>
  <si>
    <t>Perdiem Supervisors</t>
  </si>
  <si>
    <t>Refreshments</t>
  </si>
  <si>
    <t>Cost of Training Venue/Day:</t>
  </si>
  <si>
    <t>Cost/Day of Minibus Hire:</t>
  </si>
  <si>
    <t>Cost/Day/Person Refreshments:</t>
  </si>
  <si>
    <t>Total</t>
  </si>
  <si>
    <t>Subtotal Workshop Costs</t>
  </si>
  <si>
    <t>Subtotal Human Resources Costs</t>
  </si>
  <si>
    <t>LQAS Budget: Data Collection</t>
  </si>
  <si>
    <t>Cost/Day/Person of Transport for District Supervisor:</t>
  </si>
  <si>
    <t>Data Collection Costs</t>
  </si>
  <si>
    <t>Rucksack</t>
  </si>
  <si>
    <t>Rain Jackets</t>
  </si>
  <si>
    <t>Transport Data Collectors</t>
  </si>
  <si>
    <t>Transport District Supervisors</t>
  </si>
  <si>
    <t>LQAS Budget: Hand Tabulation</t>
  </si>
  <si>
    <t>Number of Workshops to be Held:</t>
  </si>
  <si>
    <t>Hand Tab Sheets</t>
  </si>
  <si>
    <t>LQAS Budget: International Consultants</t>
  </si>
  <si>
    <t>Consultants Name:</t>
  </si>
  <si>
    <t>Daily Rate</t>
  </si>
  <si>
    <t>Days in Field</t>
  </si>
  <si>
    <t>Cost of Flight</t>
  </si>
  <si>
    <t>Total Number of Days all Vehicles</t>
  </si>
  <si>
    <t>Personnel Fees</t>
  </si>
  <si>
    <t>Days</t>
  </si>
  <si>
    <t>Subtotal Fees</t>
  </si>
  <si>
    <t>Travel Costs</t>
  </si>
  <si>
    <t>International Flights</t>
  </si>
  <si>
    <t>Internal Flights</t>
  </si>
  <si>
    <t>Vehicle Hire</t>
  </si>
  <si>
    <t>Subtotal Travel</t>
  </si>
  <si>
    <t>LQAS Budget: Information Entry Screen</t>
  </si>
  <si>
    <t>District 3</t>
  </si>
  <si>
    <t>District 4</t>
  </si>
  <si>
    <t>District 5</t>
  </si>
  <si>
    <t>District 6</t>
  </si>
  <si>
    <t>District 7</t>
  </si>
  <si>
    <t>District 8</t>
  </si>
  <si>
    <t>District 9</t>
  </si>
  <si>
    <t>District 10</t>
  </si>
  <si>
    <t>Total SA</t>
  </si>
  <si>
    <t>Training</t>
  </si>
  <si>
    <t>Data Collection</t>
  </si>
  <si>
    <t>Hand Tabulation</t>
  </si>
  <si>
    <t>Local Currency</t>
  </si>
  <si>
    <t>Exchange Rate (1$ = how much local currency?)</t>
  </si>
  <si>
    <t>Basic Information</t>
  </si>
  <si>
    <t>Local Staff</t>
  </si>
  <si>
    <t>Data Collectors</t>
  </si>
  <si>
    <t>District Supervisers</t>
  </si>
  <si>
    <t>Number of Districts to be Surveyed</t>
  </si>
  <si>
    <t>Cost/Day/SA of Transport for Data Collectors:</t>
  </si>
  <si>
    <t>Number of Days to Collect the Data</t>
  </si>
  <si>
    <t>Perdiem</t>
  </si>
  <si>
    <t>Perdiem Field</t>
  </si>
  <si>
    <t>Subtotal Perdiem</t>
  </si>
  <si>
    <t>All Flights</t>
  </si>
  <si>
    <t>Total Cost of all Internal Flights</t>
  </si>
  <si>
    <t>LQAS Budget: Summary</t>
  </si>
  <si>
    <t>Subtotal Local Costs Only</t>
  </si>
  <si>
    <t>Additionnal 10% Contingency</t>
  </si>
  <si>
    <t>LQAS Budget: Additional Expenses</t>
  </si>
  <si>
    <t>Additional Expenses</t>
  </si>
  <si>
    <t>Total Local Costs:</t>
  </si>
  <si>
    <t>Total Consultancy Costs:</t>
  </si>
  <si>
    <t>Subtotal Consultancy Costs Only</t>
  </si>
  <si>
    <t>Total Project Cost</t>
  </si>
  <si>
    <t>Total Project Costs:</t>
  </si>
  <si>
    <t>Local Cost per District</t>
  </si>
  <si>
    <t>yes</t>
  </si>
  <si>
    <t>no</t>
  </si>
  <si>
    <t>Fringe Ben</t>
  </si>
  <si>
    <t>Fringe Costs</t>
  </si>
  <si>
    <t>Set Fringe Benefit % (Normally 25%)</t>
  </si>
  <si>
    <t>Days HQ</t>
  </si>
  <si>
    <t>District 1</t>
  </si>
  <si>
    <t>District 2</t>
  </si>
  <si>
    <t>Rain Jackets required?</t>
  </si>
  <si>
    <t>Rucksack Required?</t>
  </si>
  <si>
    <t>LQAS Budget: Health Facility Assessment</t>
  </si>
  <si>
    <t>Health Facility Assessment</t>
  </si>
  <si>
    <t>Number of Days to Collect the Data:</t>
  </si>
  <si>
    <t>Number of Health Facilities to Survey:</t>
  </si>
  <si>
    <t>Number of Data Collectors</t>
  </si>
  <si>
    <t>Two or three data collectors in a team?</t>
  </si>
  <si>
    <t>Assessment tools</t>
  </si>
  <si>
    <t>Perdiem Data Collectors (Training)</t>
  </si>
  <si>
    <t>Perdiem Supervisors (Training)</t>
  </si>
  <si>
    <t>Perdiem Data Collectors (Data Collection)</t>
  </si>
  <si>
    <t>Perdiem Supervisors (Data Collection)</t>
  </si>
  <si>
    <t>Other Costs</t>
  </si>
  <si>
    <t>Trainers Manuals</t>
  </si>
  <si>
    <t>Manuals</t>
  </si>
  <si>
    <t>Number of Pages in Questionnaire</t>
  </si>
  <si>
    <t>Travel to and from Venue/Person</t>
  </si>
  <si>
    <t>Accomodation in Field</t>
  </si>
  <si>
    <t>Accomodation/Person/Night</t>
  </si>
  <si>
    <t>Accomodation</t>
  </si>
  <si>
    <t>Travel to and from venue</t>
  </si>
  <si>
    <t>District Name</t>
  </si>
  <si>
    <t>Number of SA in the District</t>
  </si>
  <si>
    <t>Number of Staff</t>
  </si>
  <si>
    <t>Information about the Basic Training</t>
  </si>
  <si>
    <t>Information about the Data Collection</t>
  </si>
  <si>
    <t>Information about the Hand Tabulation</t>
  </si>
  <si>
    <t>Cost of Training Venue per Day:</t>
  </si>
  <si>
    <t>Cost per Day per Person Refreshments:</t>
  </si>
  <si>
    <t>Per diem Data Collectors:</t>
  </si>
  <si>
    <t>Per diem District Supervisors:</t>
  </si>
  <si>
    <t>Accomodation per Person per Night</t>
  </si>
  <si>
    <t>Travel to and from Venue per Person</t>
  </si>
  <si>
    <t>Accomodation per Person per Night in Field</t>
  </si>
  <si>
    <t>Vehicle Costs per Day</t>
  </si>
  <si>
    <t>Number of Supervisors (usually 1 per district)</t>
  </si>
  <si>
    <t>Cost per Day of Minibus Hire:</t>
  </si>
  <si>
    <t>Cost per Day of Transport for all Data Collectors:</t>
  </si>
  <si>
    <t>Cost per Day of Transport for all Supervisor:</t>
  </si>
  <si>
    <t xml:space="preserve">Per diem (major city) </t>
  </si>
  <si>
    <t>Per diem Field Setting</t>
  </si>
  <si>
    <t>Accomodation per Person per Night in Major City</t>
  </si>
  <si>
    <t>Fringe Benefit</t>
  </si>
  <si>
    <t xml:space="preserve">Days in Major City </t>
  </si>
  <si>
    <t>Per diem Data Collectors during Data Collection:</t>
  </si>
  <si>
    <t>Per diem District Supervisors during Data Collection:</t>
  </si>
  <si>
    <t>per diem Data Collectors:</t>
  </si>
  <si>
    <t>per diem District Supervisors:</t>
  </si>
  <si>
    <t>Fringe benefits covers pension, national insurance contributions etc for staff permanently employed by a large organistion. Consultants do not receive fringe benefits. By setting the "Fringe Ben?" drop down box to yes or no, fringe benefits will be calculated and added for each individual.  vehicle costs/day should be the cost of hiring one vehicle for one day. Total Days all Vehicles is the number of days each vehicle is required for throughout the LQAS added together.  If the cost of accomodation is not included in the per diem, enter the cost per participant per night for both the field and capital in the next box</t>
  </si>
  <si>
    <t>Per diem Data Collectors During Training:</t>
  </si>
  <si>
    <t>Per diem District Supervisors During Training:</t>
  </si>
  <si>
    <t>Questionnaires to use during the training</t>
  </si>
  <si>
    <t>Per diem Data Collectors</t>
  </si>
  <si>
    <t>Per diem District Supervisors</t>
  </si>
  <si>
    <t>Per diem Major City</t>
  </si>
  <si>
    <t>Accomodation in Major City</t>
  </si>
  <si>
    <t>In this section you should enter the basic details of the project. Enter the name of the local currency followed by the exchange rate (i.e. how much one US Dollar is worth in local currency). Enter in the total number of districts to be surveyed. In the box below, enter in the names of each district to be surveyed and the number of Supervision Areas (SA) in each. The spreadsheet will then total up the number of SA and work out the number of Data Collectors (3 per SA) and District Supervisors (one per District).</t>
  </si>
  <si>
    <t xml:space="preserve">Visa's </t>
  </si>
  <si>
    <t xml:space="preserve">Marbles for training exercise </t>
  </si>
  <si>
    <t>Model houses for mapping exercise</t>
  </si>
  <si>
    <t xml:space="preserve">Enter into the list any expense not covered elsewhere in the sheet. There are some items already listed: if you require them, simply fill in the cost, otherwise leave blank. </t>
  </si>
  <si>
    <t xml:space="preserve">Communications (phone credit, internet) </t>
  </si>
  <si>
    <t>Photocopy Participants Manual or Buy?</t>
  </si>
  <si>
    <t>Buy</t>
  </si>
  <si>
    <t>Photocopy</t>
  </si>
  <si>
    <t>Participant Manuals (If Bought)</t>
  </si>
  <si>
    <t>Participant Manuals (If Photocopied)</t>
  </si>
  <si>
    <t>Cost for one side of A4 Photocopying in USD$</t>
  </si>
  <si>
    <t>Consultants</t>
  </si>
  <si>
    <t>If yes, how much to hire a projector per training?</t>
  </si>
  <si>
    <t>If Yes, how much does one rucksack cost? (USD$)</t>
  </si>
  <si>
    <t>If Yes, how much does one rain jacket cost? (USD$)</t>
  </si>
  <si>
    <t>Hire Projector? (Yes/No)</t>
  </si>
  <si>
    <t>If Photocopy, how many pages?</t>
  </si>
  <si>
    <t>Rucksack required? (Yes/No)</t>
  </si>
  <si>
    <t>Rain Jacket required (Yes/No)</t>
  </si>
  <si>
    <t>This section can  be filled in if the project includes an assesment of Health Facilities. Fill in how many clinics you will survey and how many days you have to carry out the data collection, then use the drop down box to set either two or three person survey teams. The sheet will automatically calculate the number of staff required based on a team one team being able to survey one Health Centre per day. Fill in the rest of the grey boxes, using the drop down menu to select whether it is necessary to hire a projector and whether you wish to give data collectors rucksacks and rain jackets. There is space to enter per diems for data collectors and supervisors both during the training and the data collection in case this is different. For the cost/day of transport for all data collectors, work out the daily cost of providing transport for all the teams carrying out the HFA. If the cost of accomodation is not included in the per diem, enter the cost per participant per night in the next box. Finally, if an allowance is given for travel to and from the venue, enter below how much this is per person. Costs for the training will automaticaly be calculated in with the data collection</t>
  </si>
  <si>
    <t>This screen is where you will enter all the details of your Project. Fill in each of the boxes shaded GREY. Do not enter any informaiton into the WHITE cells as they will calculate automatically.  There are instructions next to each section to help you. The information will then automatically be transferred to the appropriate sheet. It is not necessary to enter information onto any sheet apart from this one. The summary sheet at the end will then give a break down of the cost of the project. A 10% contingency is added at this stage. Note that for per diems, UN rates include accomodation - therefore it s not necessary to fill in the accomodation costs boxes. UN per diems can be found at http://apps.who.int/bfi/tsy/per diem.aspx Other per diems such as USAID have separate per diem and accomodation rates. In that case fill in the separate accomodation box. These can be found at http://aoprals.state.gov/web920/per_diem.asp If you use any other source of funding then you will need to adjust both the per diem and accomodation line items accordingly.</t>
  </si>
  <si>
    <t>Enter in the total number of trainings to be held for all the districts and the cost per day of the venue hire (on average if they are different). Enter in how much to hire one 15 seat minibus for one day (for the field practicums during the training) and the total cost of all refreshment for one participant for one day of training. Use the drop down menu to select whether it is necessary to hire a projector for your training or you will provide them yourself. Use the drop down menu to select whether you want to photocopy the participants manuals in country or buy them. If you photocopy in country, enter in how many pages you will photocopy (a full manual has 94 pages). Enter the per diem for one day for data collectors and District supervisors during the training. If the cost of accomodation is not included in the per diem, enter the cost per participant per night in the next box. Finally, if an allowance is given for travel to and from the venue, enter below how much this is per person.</t>
  </si>
  <si>
    <t xml:space="preserve">In the first box, enter in how much all the transport costs for one SA (i.e. all three Data Collectors) for one day will be. Calculate the same for the district supervisor. Use the drop down boxes to select whether you want to give data collectors Rucksacks and rain jackets (we recommend yes). Enter the total number of pages in one finished questionnaire (a finished questionnaire contains all the sampling universes). Estimate the number of days it will take to collect the data, then enter in the per diem for data collectors and Supervisors during the data collection. </t>
  </si>
  <si>
    <t>Enter in the total number of Hand Tab workshops to be held for all the districts and the cost per day of the venue hire (on average if they are different). Calculate the total cost of all refreshment for one participant for one day of training. Use the drop down menu to select whether it is necessary to hire a projector for your training or you will provide them yourself. Enter the per diem for one day for data collectors and District supervisors during the training.  If the cost of accomodation is not included in the per diem, enter the cost per participant per night in the next box. Finally, if an allowance is given for travel to and from the venue, enter below how much this is per person.</t>
  </si>
  <si>
    <r>
      <rPr>
        <b/>
        <sz val="12"/>
        <color theme="1"/>
        <rFont val="Calibri"/>
        <family val="2"/>
        <scheme val="minor"/>
      </rPr>
      <t>IMPORTANT NOTE:</t>
    </r>
    <r>
      <rPr>
        <sz val="12"/>
        <color theme="1"/>
        <rFont val="Calibri"/>
        <family val="2"/>
        <scheme val="minor"/>
      </rPr>
      <t xml:space="preserve"> MANY ORGANISATONS (FOR EXAMPLE LSTM) WILL CHARGE AN ADDITIONAL OVERHEAD FEE OF AROUND 10%  ON ANY MONEY WHICH PASSES THROUGH THE ORGANISATION. THIS HAS NOT BEEN INCLUDED SINCE THE AMOUNT AND WHAT THE OVERHEAD WILL APPLY TO VARIES FROM ORGANISATION TO ORGANISTION. REMEMBER TO INCLUDE THIS AT THE END IF APPLICABLE</t>
    </r>
  </si>
  <si>
    <t>Overhead (if Applicable)</t>
  </si>
  <si>
    <t>REMEMBER TO INCLUDE OVERHEAD COSTS IF APPLICABLE</t>
  </si>
  <si>
    <t>LQAS Budget Template v1 Jun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</si>
</sst>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409]#,##0.00_ ;\-[$$-409]#,##0.00\ "/>
  </numFmts>
  <fonts count="12" x14ac:knownFonts="1">
    <font>
      <sz val="11"/>
      <color theme="1"/>
      <name val="Calibri"/>
      <family val="2"/>
      <scheme val="minor"/>
    </font>
    <font>
      <b/>
      <sz val="11"/>
      <color theme="1"/>
      <name val="Calibri"/>
      <family val="2"/>
      <scheme val="minor"/>
    </font>
    <font>
      <b/>
      <sz val="26"/>
      <color theme="1"/>
      <name val="Calibri"/>
      <family val="2"/>
      <scheme val="minor"/>
    </font>
    <font>
      <sz val="11"/>
      <color theme="1"/>
      <name val="Calibri"/>
      <family val="2"/>
      <scheme val="minor"/>
    </font>
    <font>
      <b/>
      <sz val="20"/>
      <color theme="1"/>
      <name val="Calibri"/>
      <family val="2"/>
      <scheme val="minor"/>
    </font>
    <font>
      <sz val="20"/>
      <color theme="1"/>
      <name val="Calibri"/>
      <family val="2"/>
      <scheme val="minor"/>
    </font>
    <font>
      <b/>
      <sz val="24"/>
      <color theme="1"/>
      <name val="Calibri"/>
      <family val="2"/>
      <scheme val="minor"/>
    </font>
    <font>
      <sz val="24"/>
      <color theme="1"/>
      <name val="Calibri"/>
      <family val="2"/>
      <scheme val="minor"/>
    </font>
    <font>
      <sz val="12"/>
      <color theme="1"/>
      <name val="Calibri"/>
      <family val="2"/>
      <scheme val="minor"/>
    </font>
    <font>
      <sz val="9"/>
      <color theme="1"/>
      <name val="Arial"/>
      <family val="2"/>
    </font>
    <font>
      <b/>
      <sz val="14"/>
      <color theme="1"/>
      <name val="Calibri"/>
      <family val="2"/>
      <scheme val="minor"/>
    </font>
    <font>
      <b/>
      <sz val="12"/>
      <color theme="1"/>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FFFF99"/>
        <bgColor indexed="64"/>
      </patternFill>
    </fill>
    <fill>
      <patternFill patternType="solid">
        <fgColor theme="5"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409">
    <xf numFmtId="0" fontId="0" fillId="0" borderId="0" xfId="0"/>
    <xf numFmtId="0" fontId="0" fillId="0" borderId="0" xfId="0" applyFont="1" applyFill="1" applyBorder="1" applyAlignment="1">
      <alignment horizontal="left" vertical="center"/>
    </xf>
    <xf numFmtId="0" fontId="0" fillId="0" borderId="0" xfId="0" applyAlignment="1">
      <alignment vertical="center"/>
    </xf>
    <xf numFmtId="0" fontId="2" fillId="0" borderId="0" xfId="0" applyFont="1" applyAlignment="1">
      <alignment vertical="center"/>
    </xf>
    <xf numFmtId="0" fontId="0" fillId="0" borderId="16" xfId="0" applyFont="1" applyFill="1" applyBorder="1" applyAlignment="1">
      <alignment horizontal="left" vertical="center"/>
    </xf>
    <xf numFmtId="0" fontId="0" fillId="0" borderId="7" xfId="0" applyFont="1" applyFill="1" applyBorder="1" applyAlignment="1">
      <alignment horizontal="left" vertical="center"/>
    </xf>
    <xf numFmtId="0" fontId="1" fillId="0" borderId="0" xfId="0" applyFont="1" applyAlignment="1">
      <alignment horizontal="left" vertical="center"/>
    </xf>
    <xf numFmtId="0" fontId="0" fillId="0" borderId="0" xfId="0" applyFont="1" applyAlignment="1">
      <alignment horizontal="left" vertical="center"/>
    </xf>
    <xf numFmtId="0" fontId="1" fillId="0" borderId="0" xfId="0" applyFont="1" applyFill="1" applyBorder="1" applyAlignment="1">
      <alignment horizontal="left" vertical="center"/>
    </xf>
    <xf numFmtId="0" fontId="0" fillId="0" borderId="5" xfId="0" applyFont="1" applyBorder="1" applyAlignment="1">
      <alignment horizontal="left" vertical="center"/>
    </xf>
    <xf numFmtId="0" fontId="0" fillId="0" borderId="0" xfId="0" applyFont="1" applyBorder="1" applyAlignment="1">
      <alignment horizontal="center" vertical="center"/>
    </xf>
    <xf numFmtId="0" fontId="0" fillId="0" borderId="3" xfId="0" applyFont="1" applyBorder="1" applyAlignment="1">
      <alignment horizontal="left" vertical="center"/>
    </xf>
    <xf numFmtId="0" fontId="0" fillId="0" borderId="7" xfId="0" applyFont="1" applyBorder="1" applyAlignment="1">
      <alignment horizontal="left" vertical="center"/>
    </xf>
    <xf numFmtId="0" fontId="0" fillId="0" borderId="0" xfId="0" applyFont="1" applyBorder="1" applyAlignment="1">
      <alignment horizontal="left" vertical="center"/>
    </xf>
    <xf numFmtId="0" fontId="1" fillId="5" borderId="38" xfId="0" applyFont="1" applyFill="1" applyBorder="1" applyAlignment="1">
      <alignment horizontal="left" vertical="center"/>
    </xf>
    <xf numFmtId="0" fontId="1" fillId="5" borderId="13" xfId="0" applyFont="1" applyFill="1" applyBorder="1" applyAlignment="1">
      <alignment horizontal="left" vertical="center"/>
    </xf>
    <xf numFmtId="0" fontId="1" fillId="5" borderId="14" xfId="0" applyFont="1" applyFill="1" applyBorder="1" applyAlignment="1">
      <alignment horizontal="left" vertical="center"/>
    </xf>
    <xf numFmtId="0" fontId="1" fillId="5" borderId="47" xfId="0" applyFont="1" applyFill="1" applyBorder="1" applyAlignment="1">
      <alignment horizontal="left" vertical="center"/>
    </xf>
    <xf numFmtId="0" fontId="1" fillId="5" borderId="15" xfId="0" applyFont="1" applyFill="1" applyBorder="1" applyAlignment="1">
      <alignment horizontal="left" vertical="center"/>
    </xf>
    <xf numFmtId="0" fontId="0" fillId="0" borderId="7" xfId="0" applyBorder="1" applyAlignment="1">
      <alignment vertical="center"/>
    </xf>
    <xf numFmtId="0" fontId="1" fillId="2" borderId="2" xfId="0" applyFont="1" applyFill="1" applyBorder="1" applyAlignment="1">
      <alignment vertical="center"/>
    </xf>
    <xf numFmtId="0" fontId="1" fillId="2" borderId="22" xfId="0" applyFont="1" applyFill="1" applyBorder="1" applyAlignment="1">
      <alignment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38" xfId="0" applyFont="1" applyFill="1" applyBorder="1" applyAlignment="1">
      <alignment vertical="center"/>
    </xf>
    <xf numFmtId="0" fontId="0" fillId="2" borderId="39" xfId="0" applyFill="1" applyBorder="1" applyAlignment="1">
      <alignment vertical="center"/>
    </xf>
    <xf numFmtId="0" fontId="0" fillId="2" borderId="40" xfId="0" applyFill="1" applyBorder="1" applyAlignment="1">
      <alignment vertical="center"/>
    </xf>
    <xf numFmtId="0" fontId="0" fillId="2" borderId="41" xfId="0" applyFill="1" applyBorder="1" applyAlignment="1">
      <alignment vertical="center"/>
    </xf>
    <xf numFmtId="0" fontId="0" fillId="2" borderId="42" xfId="0" applyFill="1" applyBorder="1" applyAlignment="1">
      <alignment vertical="center"/>
    </xf>
    <xf numFmtId="0" fontId="0" fillId="2" borderId="43" xfId="0" applyFill="1" applyBorder="1" applyAlignment="1">
      <alignment vertical="center"/>
    </xf>
    <xf numFmtId="0" fontId="1" fillId="2" borderId="43" xfId="0" applyFont="1" applyFill="1" applyBorder="1" applyAlignment="1">
      <alignment vertical="center"/>
    </xf>
    <xf numFmtId="0" fontId="1" fillId="2" borderId="4" xfId="0" applyFont="1" applyFill="1" applyBorder="1" applyAlignment="1">
      <alignment vertical="center"/>
    </xf>
    <xf numFmtId="0" fontId="1" fillId="3" borderId="2" xfId="0" applyFont="1" applyFill="1" applyBorder="1" applyAlignment="1">
      <alignment vertical="center"/>
    </xf>
    <xf numFmtId="0" fontId="1" fillId="3" borderId="22" xfId="0" applyFont="1" applyFill="1" applyBorder="1" applyAlignment="1">
      <alignment vertical="center"/>
    </xf>
    <xf numFmtId="0" fontId="1" fillId="3" borderId="14" xfId="0" applyFont="1" applyFill="1" applyBorder="1" applyAlignment="1">
      <alignment vertical="center"/>
    </xf>
    <xf numFmtId="0" fontId="1" fillId="3" borderId="15" xfId="0" applyFont="1" applyFill="1" applyBorder="1" applyAlignment="1">
      <alignment vertical="center"/>
    </xf>
    <xf numFmtId="0" fontId="1" fillId="3" borderId="38" xfId="0" applyFont="1" applyFill="1" applyBorder="1" applyAlignment="1">
      <alignment vertical="center"/>
    </xf>
    <xf numFmtId="0" fontId="0" fillId="3" borderId="39" xfId="0" applyFill="1" applyBorder="1" applyAlignment="1">
      <alignment vertical="center"/>
    </xf>
    <xf numFmtId="0" fontId="0" fillId="3" borderId="40" xfId="0" applyFill="1" applyBorder="1" applyAlignment="1">
      <alignment vertical="center"/>
    </xf>
    <xf numFmtId="0" fontId="1" fillId="3" borderId="13" xfId="0" applyFont="1" applyFill="1" applyBorder="1" applyAlignment="1">
      <alignment vertical="center"/>
    </xf>
    <xf numFmtId="0" fontId="0" fillId="3" borderId="41" xfId="0" applyFill="1" applyBorder="1" applyAlignment="1">
      <alignment vertical="center"/>
    </xf>
    <xf numFmtId="0" fontId="0" fillId="3" borderId="42" xfId="0" applyFill="1" applyBorder="1" applyAlignment="1">
      <alignment vertical="center"/>
    </xf>
    <xf numFmtId="0" fontId="0" fillId="3" borderId="43" xfId="0" applyFill="1" applyBorder="1" applyAlignment="1">
      <alignment vertical="center"/>
    </xf>
    <xf numFmtId="0" fontId="1" fillId="3" borderId="43" xfId="0" applyFont="1" applyFill="1" applyBorder="1" applyAlignment="1">
      <alignment vertical="center"/>
    </xf>
    <xf numFmtId="0" fontId="1" fillId="3" borderId="4" xfId="0" applyFont="1" applyFill="1" applyBorder="1" applyAlignment="1">
      <alignment vertical="center"/>
    </xf>
    <xf numFmtId="0" fontId="1" fillId="5" borderId="38" xfId="0" applyFont="1" applyFill="1" applyBorder="1" applyAlignment="1">
      <alignment vertical="center"/>
    </xf>
    <xf numFmtId="0" fontId="1" fillId="5" borderId="13" xfId="0" applyFont="1" applyFill="1" applyBorder="1" applyAlignment="1">
      <alignment vertical="center"/>
    </xf>
    <xf numFmtId="0" fontId="1" fillId="5" borderId="14" xfId="0" applyFont="1" applyFill="1" applyBorder="1" applyAlignment="1">
      <alignment vertical="center"/>
    </xf>
    <xf numFmtId="0" fontId="1" fillId="5" borderId="15" xfId="0" applyFont="1" applyFill="1" applyBorder="1" applyAlignment="1">
      <alignment vertical="center"/>
    </xf>
    <xf numFmtId="0" fontId="1" fillId="5" borderId="2" xfId="0" applyFont="1" applyFill="1" applyBorder="1" applyAlignment="1">
      <alignment vertical="center"/>
    </xf>
    <xf numFmtId="0" fontId="1" fillId="5" borderId="22" xfId="0" applyFont="1" applyFill="1" applyBorder="1" applyAlignment="1">
      <alignment vertical="center"/>
    </xf>
    <xf numFmtId="0" fontId="0" fillId="5" borderId="39" xfId="0" applyFill="1" applyBorder="1" applyAlignment="1">
      <alignment vertical="center"/>
    </xf>
    <xf numFmtId="0" fontId="0" fillId="5" borderId="40" xfId="0" applyFill="1" applyBorder="1" applyAlignment="1">
      <alignment vertical="center"/>
    </xf>
    <xf numFmtId="0" fontId="0" fillId="5" borderId="41" xfId="0" applyFill="1" applyBorder="1" applyAlignment="1">
      <alignment vertical="center"/>
    </xf>
    <xf numFmtId="0" fontId="0" fillId="5" borderId="42" xfId="0" applyFill="1" applyBorder="1" applyAlignment="1">
      <alignment vertical="center"/>
    </xf>
    <xf numFmtId="0" fontId="0" fillId="5" borderId="43" xfId="0" applyFill="1" applyBorder="1" applyAlignment="1">
      <alignment vertical="center"/>
    </xf>
    <xf numFmtId="0" fontId="1" fillId="5" borderId="43" xfId="0" applyFont="1" applyFill="1" applyBorder="1" applyAlignment="1">
      <alignment vertical="center"/>
    </xf>
    <xf numFmtId="0" fontId="1" fillId="5" borderId="4" xfId="0" applyFont="1" applyFill="1" applyBorder="1" applyAlignment="1">
      <alignment vertical="center"/>
    </xf>
    <xf numFmtId="0" fontId="1" fillId="4" borderId="13" xfId="0" applyFont="1" applyFill="1" applyBorder="1" applyAlignment="1">
      <alignment horizontal="left" vertical="center"/>
    </xf>
    <xf numFmtId="0" fontId="0" fillId="0" borderId="9"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Fill="1" applyBorder="1" applyAlignment="1">
      <alignment horizontal="left" vertical="center"/>
    </xf>
    <xf numFmtId="0" fontId="0" fillId="0" borderId="3" xfId="0" applyFont="1" applyFill="1" applyBorder="1" applyAlignment="1">
      <alignment horizontal="left" vertical="center"/>
    </xf>
    <xf numFmtId="0" fontId="0" fillId="6" borderId="41" xfId="0" applyFill="1" applyBorder="1" applyAlignment="1">
      <alignment vertical="center"/>
    </xf>
    <xf numFmtId="0" fontId="0" fillId="6" borderId="42" xfId="0" applyFill="1" applyBorder="1" applyAlignment="1">
      <alignment vertical="center"/>
    </xf>
    <xf numFmtId="0" fontId="0" fillId="6" borderId="43" xfId="0" applyFill="1" applyBorder="1" applyAlignment="1">
      <alignment vertical="center"/>
    </xf>
    <xf numFmtId="0" fontId="1" fillId="6" borderId="43" xfId="0" applyFont="1" applyFill="1" applyBorder="1" applyAlignment="1">
      <alignment vertical="center"/>
    </xf>
    <xf numFmtId="0" fontId="1" fillId="6" borderId="4" xfId="0" applyFont="1" applyFill="1" applyBorder="1" applyAlignment="1">
      <alignment vertical="center"/>
    </xf>
    <xf numFmtId="0" fontId="1" fillId="4" borderId="41" xfId="0" applyFont="1" applyFill="1" applyBorder="1" applyAlignment="1">
      <alignment vertical="center"/>
    </xf>
    <xf numFmtId="0" fontId="0" fillId="4" borderId="42" xfId="0" applyFill="1" applyBorder="1" applyAlignment="1">
      <alignment vertical="center"/>
    </xf>
    <xf numFmtId="164" fontId="1" fillId="4" borderId="3" xfId="0" applyNumberFormat="1" applyFont="1" applyFill="1" applyBorder="1" applyAlignment="1">
      <alignment vertical="center"/>
    </xf>
    <xf numFmtId="164" fontId="1" fillId="4" borderId="4" xfId="0" applyNumberFormat="1" applyFont="1" applyFill="1" applyBorder="1" applyAlignment="1">
      <alignment vertical="center"/>
    </xf>
    <xf numFmtId="0" fontId="1" fillId="4" borderId="28" xfId="0" applyFont="1" applyFill="1" applyBorder="1" applyAlignment="1">
      <alignment vertical="center"/>
    </xf>
    <xf numFmtId="0" fontId="0" fillId="4" borderId="29" xfId="0" applyFill="1" applyBorder="1" applyAlignment="1">
      <alignment vertical="center"/>
    </xf>
    <xf numFmtId="0" fontId="1" fillId="4" borderId="3" xfId="0" applyFont="1" applyFill="1" applyBorder="1" applyAlignment="1">
      <alignment vertical="center"/>
    </xf>
    <xf numFmtId="0" fontId="1" fillId="4" borderId="4" xfId="0" applyFont="1" applyFill="1" applyBorder="1" applyAlignment="1">
      <alignment vertical="center"/>
    </xf>
    <xf numFmtId="0" fontId="4" fillId="4" borderId="38" xfId="0" applyFont="1" applyFill="1" applyBorder="1" applyAlignment="1">
      <alignment vertical="center"/>
    </xf>
    <xf numFmtId="0" fontId="0" fillId="4" borderId="39" xfId="0" applyFill="1" applyBorder="1" applyAlignment="1">
      <alignment vertical="center"/>
    </xf>
    <xf numFmtId="0" fontId="6" fillId="4" borderId="38" xfId="0" applyFont="1" applyFill="1" applyBorder="1" applyAlignment="1">
      <alignment vertical="center"/>
    </xf>
    <xf numFmtId="0" fontId="7" fillId="4" borderId="39" xfId="0" applyFont="1" applyFill="1" applyBorder="1" applyAlignment="1">
      <alignment vertical="center"/>
    </xf>
    <xf numFmtId="9" fontId="0" fillId="0" borderId="0" xfId="0" applyNumberFormat="1" applyFont="1" applyAlignment="1">
      <alignment horizontal="left" vertical="center"/>
    </xf>
    <xf numFmtId="0" fontId="0" fillId="7" borderId="0" xfId="0" applyFill="1" applyAlignment="1">
      <alignment vertical="center"/>
    </xf>
    <xf numFmtId="0" fontId="2" fillId="7" borderId="0" xfId="0" applyFont="1" applyFill="1" applyAlignment="1">
      <alignment vertical="center"/>
    </xf>
    <xf numFmtId="0" fontId="1" fillId="7" borderId="28" xfId="0" applyFont="1" applyFill="1" applyBorder="1" applyAlignment="1">
      <alignment vertical="center"/>
    </xf>
    <xf numFmtId="0" fontId="0" fillId="7" borderId="29" xfId="0" applyFill="1" applyBorder="1" applyAlignment="1">
      <alignment vertical="center"/>
    </xf>
    <xf numFmtId="0" fontId="0" fillId="7" borderId="45" xfId="0" applyFont="1" applyFill="1" applyBorder="1" applyAlignment="1">
      <alignment vertical="center"/>
    </xf>
    <xf numFmtId="0" fontId="0" fillId="7" borderId="51" xfId="0" applyFill="1" applyBorder="1" applyAlignment="1">
      <alignment vertical="center"/>
    </xf>
    <xf numFmtId="164" fontId="0" fillId="7" borderId="5" xfId="0" applyNumberFormat="1" applyFill="1" applyBorder="1" applyAlignment="1">
      <alignment vertical="center"/>
    </xf>
    <xf numFmtId="4" fontId="0" fillId="7" borderId="6" xfId="0" applyNumberFormat="1" applyFill="1" applyBorder="1" applyAlignment="1">
      <alignment vertical="center"/>
    </xf>
    <xf numFmtId="0" fontId="0" fillId="7" borderId="46" xfId="0" applyFont="1" applyFill="1" applyBorder="1" applyAlignment="1">
      <alignment vertical="center"/>
    </xf>
    <xf numFmtId="0" fontId="0" fillId="7" borderId="53" xfId="0" applyFill="1" applyBorder="1" applyAlignment="1">
      <alignment vertical="center"/>
    </xf>
    <xf numFmtId="0" fontId="0" fillId="7" borderId="30" xfId="0" applyFont="1" applyFill="1" applyBorder="1" applyAlignment="1">
      <alignment vertical="center"/>
    </xf>
    <xf numFmtId="0" fontId="0" fillId="7" borderId="31" xfId="0" applyFill="1" applyBorder="1" applyAlignment="1">
      <alignment vertical="center"/>
    </xf>
    <xf numFmtId="164" fontId="0" fillId="7" borderId="7" xfId="0" applyNumberFormat="1" applyFill="1" applyBorder="1" applyAlignment="1">
      <alignment vertical="center"/>
    </xf>
    <xf numFmtId="4" fontId="0" fillId="7" borderId="9" xfId="0" applyNumberFormat="1" applyFill="1" applyBorder="1" applyAlignment="1">
      <alignment vertical="center"/>
    </xf>
    <xf numFmtId="0" fontId="1" fillId="7" borderId="45" xfId="0" applyFont="1" applyFill="1" applyBorder="1" applyAlignment="1">
      <alignment vertical="center"/>
    </xf>
    <xf numFmtId="0" fontId="0" fillId="7" borderId="52" xfId="0" applyFill="1" applyBorder="1" applyAlignment="1">
      <alignment vertical="center"/>
    </xf>
    <xf numFmtId="164" fontId="0" fillId="7" borderId="10" xfId="0" applyNumberFormat="1" applyFill="1" applyBorder="1" applyAlignment="1">
      <alignment vertical="center"/>
    </xf>
    <xf numFmtId="4" fontId="0" fillId="7" borderId="12" xfId="0" applyNumberFormat="1" applyFill="1" applyBorder="1" applyAlignment="1">
      <alignment vertical="center"/>
    </xf>
    <xf numFmtId="164" fontId="5" fillId="7" borderId="13" xfId="0" applyNumberFormat="1" applyFont="1" applyFill="1" applyBorder="1" applyAlignment="1">
      <alignment vertical="center"/>
    </xf>
    <xf numFmtId="4" fontId="5" fillId="7" borderId="15" xfId="0" applyNumberFormat="1" applyFont="1" applyFill="1" applyBorder="1" applyAlignment="1">
      <alignment vertical="center"/>
    </xf>
    <xf numFmtId="0" fontId="4" fillId="7" borderId="0" xfId="0" applyFont="1" applyFill="1" applyBorder="1" applyAlignment="1">
      <alignment vertical="center"/>
    </xf>
    <xf numFmtId="0" fontId="0" fillId="7" borderId="0" xfId="0" applyFill="1" applyBorder="1" applyAlignment="1">
      <alignment vertical="center"/>
    </xf>
    <xf numFmtId="164" fontId="5" fillId="7" borderId="0" xfId="0" applyNumberFormat="1" applyFont="1" applyFill="1" applyBorder="1" applyAlignment="1">
      <alignment vertical="center"/>
    </xf>
    <xf numFmtId="0" fontId="1" fillId="7" borderId="0" xfId="0" applyFont="1" applyFill="1" applyBorder="1" applyAlignment="1">
      <alignment vertical="center"/>
    </xf>
    <xf numFmtId="164" fontId="0" fillId="7" borderId="0" xfId="0" applyNumberFormat="1" applyFill="1" applyBorder="1" applyAlignment="1">
      <alignment vertical="center"/>
    </xf>
    <xf numFmtId="4" fontId="0" fillId="7" borderId="54" xfId="0" applyNumberFormat="1" applyFill="1" applyBorder="1" applyAlignment="1">
      <alignment vertical="center"/>
    </xf>
    <xf numFmtId="4" fontId="1" fillId="7" borderId="56" xfId="0" applyNumberFormat="1" applyFont="1" applyFill="1" applyBorder="1" applyAlignment="1">
      <alignment vertical="center"/>
    </xf>
    <xf numFmtId="164" fontId="7" fillId="7" borderId="13" xfId="0" applyNumberFormat="1" applyFont="1" applyFill="1" applyBorder="1" applyAlignment="1">
      <alignment vertical="center"/>
    </xf>
    <xf numFmtId="4" fontId="7" fillId="7" borderId="15" xfId="0" applyNumberFormat="1" applyFont="1" applyFill="1" applyBorder="1" applyAlignment="1">
      <alignment vertical="center"/>
    </xf>
    <xf numFmtId="0" fontId="7" fillId="7" borderId="0" xfId="0" applyFont="1" applyFill="1" applyAlignment="1">
      <alignment vertical="center"/>
    </xf>
    <xf numFmtId="49" fontId="0" fillId="7" borderId="37" xfId="0" applyNumberFormat="1" applyFill="1" applyBorder="1" applyAlignment="1">
      <alignment vertical="center"/>
    </xf>
    <xf numFmtId="0" fontId="0" fillId="7" borderId="19" xfId="0" applyFill="1" applyBorder="1" applyAlignment="1">
      <alignment vertical="center"/>
    </xf>
    <xf numFmtId="164" fontId="0" fillId="7" borderId="19" xfId="0" applyNumberFormat="1" applyFill="1" applyBorder="1" applyAlignment="1">
      <alignment vertical="center"/>
    </xf>
    <xf numFmtId="164" fontId="0" fillId="7" borderId="17" xfId="0" applyNumberFormat="1" applyFill="1" applyBorder="1" applyAlignment="1">
      <alignment vertical="center"/>
    </xf>
    <xf numFmtId="4" fontId="0" fillId="7" borderId="18" xfId="0" applyNumberFormat="1" applyFill="1" applyBorder="1" applyAlignment="1">
      <alignment vertical="center"/>
    </xf>
    <xf numFmtId="164" fontId="0" fillId="7" borderId="22" xfId="0" applyNumberFormat="1" applyFill="1" applyBorder="1" applyAlignment="1">
      <alignment vertical="center"/>
    </xf>
    <xf numFmtId="0" fontId="0" fillId="7" borderId="16" xfId="0" applyFill="1" applyBorder="1" applyAlignment="1">
      <alignment vertical="center"/>
    </xf>
    <xf numFmtId="0" fontId="0" fillId="7" borderId="17" xfId="0" applyFill="1" applyBorder="1" applyAlignment="1">
      <alignment vertical="center"/>
    </xf>
    <xf numFmtId="2" fontId="0" fillId="7" borderId="18" xfId="0" applyNumberFormat="1" applyFill="1" applyBorder="1" applyAlignment="1">
      <alignment vertical="center"/>
    </xf>
    <xf numFmtId="0" fontId="0" fillId="7" borderId="10" xfId="0" applyFill="1" applyBorder="1" applyAlignment="1">
      <alignment vertical="center"/>
    </xf>
    <xf numFmtId="0" fontId="0" fillId="7" borderId="11" xfId="0" applyFill="1" applyBorder="1" applyAlignment="1">
      <alignment vertical="center"/>
    </xf>
    <xf numFmtId="164" fontId="0" fillId="7" borderId="11" xfId="0" applyNumberFormat="1" applyFill="1" applyBorder="1" applyAlignment="1">
      <alignment vertical="center"/>
    </xf>
    <xf numFmtId="2" fontId="0" fillId="7" borderId="15" xfId="0" applyNumberFormat="1" applyFill="1" applyBorder="1" applyAlignment="1">
      <alignment vertical="center"/>
    </xf>
    <xf numFmtId="164" fontId="0" fillId="7" borderId="49" xfId="0" applyNumberFormat="1" applyFill="1" applyBorder="1" applyAlignment="1">
      <alignment vertical="center"/>
    </xf>
    <xf numFmtId="0" fontId="1" fillId="7" borderId="30" xfId="0" applyFont="1" applyFill="1" applyBorder="1" applyAlignment="1">
      <alignment vertical="center"/>
    </xf>
    <xf numFmtId="0" fontId="0" fillId="7" borderId="44" xfId="0" applyFill="1" applyBorder="1" applyAlignment="1">
      <alignment vertical="center"/>
    </xf>
    <xf numFmtId="164" fontId="0" fillId="7" borderId="8" xfId="0" applyNumberFormat="1" applyFill="1" applyBorder="1" applyAlignment="1">
      <alignment vertical="center"/>
    </xf>
    <xf numFmtId="164" fontId="0" fillId="0" borderId="0" xfId="0" applyNumberFormat="1" applyFont="1" applyAlignment="1">
      <alignment horizontal="left" vertical="center"/>
    </xf>
    <xf numFmtId="0" fontId="0" fillId="7" borderId="37" xfId="0" applyFill="1" applyBorder="1" applyAlignment="1">
      <alignment vertical="center"/>
    </xf>
    <xf numFmtId="0" fontId="0" fillId="7" borderId="24" xfId="0" applyFill="1" applyBorder="1" applyAlignment="1">
      <alignment vertical="center"/>
    </xf>
    <xf numFmtId="0" fontId="0" fillId="7" borderId="20" xfId="0" applyFill="1" applyBorder="1" applyAlignment="1">
      <alignment vertical="center"/>
    </xf>
    <xf numFmtId="164" fontId="0" fillId="7" borderId="1" xfId="0" applyNumberFormat="1" applyFill="1" applyBorder="1" applyAlignment="1">
      <alignment vertical="center"/>
    </xf>
    <xf numFmtId="0" fontId="0" fillId="7" borderId="25" xfId="0" applyFill="1" applyBorder="1" applyAlignment="1">
      <alignment vertical="center"/>
    </xf>
    <xf numFmtId="0" fontId="0" fillId="7" borderId="21" xfId="0" applyFill="1" applyBorder="1" applyAlignment="1">
      <alignment vertical="center"/>
    </xf>
    <xf numFmtId="0" fontId="1" fillId="7" borderId="38" xfId="0" applyFont="1" applyFill="1" applyBorder="1" applyAlignment="1">
      <alignment vertical="center"/>
    </xf>
    <xf numFmtId="0" fontId="0" fillId="7" borderId="39" xfId="0" applyFill="1" applyBorder="1" applyAlignment="1">
      <alignment vertical="center"/>
    </xf>
    <xf numFmtId="0" fontId="0" fillId="7" borderId="40" xfId="0" applyFill="1" applyBorder="1" applyAlignment="1">
      <alignment vertical="center"/>
    </xf>
    <xf numFmtId="164" fontId="0" fillId="7" borderId="13" xfId="0" applyNumberFormat="1" applyFill="1" applyBorder="1" applyAlignment="1">
      <alignment vertical="center"/>
    </xf>
    <xf numFmtId="4" fontId="0" fillId="7" borderId="40" xfId="0" applyNumberFormat="1" applyFill="1" applyBorder="1" applyAlignment="1">
      <alignment vertical="center"/>
    </xf>
    <xf numFmtId="164" fontId="0" fillId="7" borderId="38" xfId="0" applyNumberFormat="1" applyFill="1" applyBorder="1" applyAlignment="1">
      <alignment vertical="center"/>
    </xf>
    <xf numFmtId="0" fontId="0" fillId="7" borderId="23" xfId="0" applyFill="1" applyBorder="1" applyAlignment="1">
      <alignment vertical="center"/>
    </xf>
    <xf numFmtId="4" fontId="0" fillId="7" borderId="22" xfId="0" applyNumberFormat="1" applyFill="1" applyBorder="1" applyAlignment="1">
      <alignment vertical="center"/>
    </xf>
    <xf numFmtId="164" fontId="0" fillId="7" borderId="9" xfId="0" applyNumberFormat="1" applyFill="1" applyBorder="1" applyAlignment="1">
      <alignment vertical="center"/>
    </xf>
    <xf numFmtId="0" fontId="1" fillId="8" borderId="2" xfId="0" applyFont="1" applyFill="1" applyBorder="1" applyAlignment="1">
      <alignment vertical="center"/>
    </xf>
    <xf numFmtId="0" fontId="1" fillId="8" borderId="22" xfId="0" applyFont="1" applyFill="1" applyBorder="1" applyAlignment="1">
      <alignment vertical="center"/>
    </xf>
    <xf numFmtId="0" fontId="1" fillId="8" borderId="14" xfId="0" applyFont="1" applyFill="1" applyBorder="1" applyAlignment="1">
      <alignment vertical="center"/>
    </xf>
    <xf numFmtId="0" fontId="1" fillId="8" borderId="15" xfId="0" applyFont="1" applyFill="1" applyBorder="1" applyAlignment="1">
      <alignment vertical="center"/>
    </xf>
    <xf numFmtId="0" fontId="1" fillId="8" borderId="38" xfId="0" applyFont="1" applyFill="1" applyBorder="1" applyAlignment="1">
      <alignment vertical="center"/>
    </xf>
    <xf numFmtId="0" fontId="0" fillId="8" borderId="39" xfId="0" applyFill="1" applyBorder="1" applyAlignment="1">
      <alignment vertical="center"/>
    </xf>
    <xf numFmtId="0" fontId="0" fillId="8" borderId="40" xfId="0" applyFill="1" applyBorder="1" applyAlignment="1">
      <alignment vertical="center"/>
    </xf>
    <xf numFmtId="0" fontId="1" fillId="8" borderId="13" xfId="0" applyFont="1" applyFill="1" applyBorder="1" applyAlignment="1">
      <alignment vertical="center"/>
    </xf>
    <xf numFmtId="0" fontId="0" fillId="8" borderId="28" xfId="0" applyFill="1" applyBorder="1" applyAlignment="1">
      <alignment vertical="center"/>
    </xf>
    <xf numFmtId="0" fontId="0" fillId="8" borderId="29" xfId="0" applyFill="1" applyBorder="1" applyAlignment="1">
      <alignment vertical="center"/>
    </xf>
    <xf numFmtId="0" fontId="1" fillId="8" borderId="32" xfId="0" applyFont="1" applyFill="1" applyBorder="1" applyAlignment="1">
      <alignment vertical="center"/>
    </xf>
    <xf numFmtId="0" fontId="1" fillId="8" borderId="4" xfId="0" applyFont="1" applyFill="1" applyBorder="1" applyAlignment="1">
      <alignment vertical="center"/>
    </xf>
    <xf numFmtId="4" fontId="0" fillId="7" borderId="15" xfId="0" applyNumberFormat="1" applyFill="1" applyBorder="1" applyAlignment="1">
      <alignment vertical="center"/>
    </xf>
    <xf numFmtId="49" fontId="0" fillId="7" borderId="3" xfId="0" applyNumberFormat="1" applyFont="1" applyFill="1" applyBorder="1" applyAlignment="1">
      <alignment horizontal="left" vertical="center"/>
    </xf>
    <xf numFmtId="164" fontId="0" fillId="7" borderId="4" xfId="0" applyNumberFormat="1" applyFont="1" applyFill="1" applyBorder="1" applyAlignment="1">
      <alignment horizontal="left" vertical="center"/>
    </xf>
    <xf numFmtId="49" fontId="0" fillId="7" borderId="5" xfId="0" applyNumberFormat="1" applyFont="1" applyFill="1" applyBorder="1" applyAlignment="1">
      <alignment horizontal="left" vertical="center"/>
    </xf>
    <xf numFmtId="164" fontId="0" fillId="7" borderId="6" xfId="0" applyNumberFormat="1" applyFont="1" applyFill="1" applyBorder="1" applyAlignment="1">
      <alignment horizontal="left" vertical="center"/>
    </xf>
    <xf numFmtId="49" fontId="0" fillId="7" borderId="7" xfId="0" applyNumberFormat="1" applyFont="1" applyFill="1" applyBorder="1" applyAlignment="1">
      <alignment horizontal="left" vertical="center"/>
    </xf>
    <xf numFmtId="164" fontId="0" fillId="7" borderId="9" xfId="0" applyNumberFormat="1" applyFont="1" applyFill="1" applyBorder="1" applyAlignment="1">
      <alignment horizontal="left" vertical="center"/>
    </xf>
    <xf numFmtId="0" fontId="0" fillId="6" borderId="4" xfId="0" applyFont="1" applyFill="1" applyBorder="1" applyAlignment="1">
      <alignment horizontal="left" vertical="center"/>
    </xf>
    <xf numFmtId="0" fontId="0" fillId="6" borderId="50" xfId="0" applyFont="1" applyFill="1" applyBorder="1" applyAlignment="1">
      <alignment horizontal="left" vertical="center"/>
    </xf>
    <xf numFmtId="0" fontId="0" fillId="6" borderId="9" xfId="0" applyFont="1" applyFill="1" applyBorder="1" applyAlignment="1">
      <alignment horizontal="left" vertical="center"/>
    </xf>
    <xf numFmtId="0" fontId="0" fillId="6" borderId="16" xfId="0" applyFont="1" applyFill="1" applyBorder="1" applyAlignment="1">
      <alignment horizontal="left" vertical="center"/>
    </xf>
    <xf numFmtId="0" fontId="0" fillId="6" borderId="5" xfId="0" applyFont="1" applyFill="1" applyBorder="1" applyAlignment="1">
      <alignment horizontal="left" vertical="center"/>
    </xf>
    <xf numFmtId="0" fontId="0" fillId="6" borderId="10" xfId="0" applyFont="1" applyFill="1" applyBorder="1" applyAlignment="1">
      <alignment horizontal="left" vertical="center"/>
    </xf>
    <xf numFmtId="164" fontId="0" fillId="6" borderId="6" xfId="0" applyNumberFormat="1" applyFont="1" applyFill="1" applyBorder="1" applyAlignment="1">
      <alignment horizontal="left" vertical="center"/>
    </xf>
    <xf numFmtId="164" fontId="0" fillId="6" borderId="9" xfId="0" applyNumberFormat="1" applyFont="1" applyFill="1" applyBorder="1" applyAlignment="1">
      <alignment horizontal="left" vertical="center"/>
    </xf>
    <xf numFmtId="164" fontId="0" fillId="6" borderId="4" xfId="0" applyNumberFormat="1" applyFont="1" applyFill="1" applyBorder="1" applyAlignment="1">
      <alignment horizontal="left" vertical="center"/>
    </xf>
    <xf numFmtId="0" fontId="0" fillId="6" borderId="6" xfId="0" applyFont="1" applyFill="1" applyBorder="1" applyAlignment="1">
      <alignment horizontal="left" vertical="center"/>
    </xf>
    <xf numFmtId="164" fontId="0" fillId="6" borderId="16" xfId="0" applyNumberFormat="1" applyFont="1" applyFill="1" applyBorder="1" applyAlignment="1">
      <alignment horizontal="left" vertical="center"/>
    </xf>
    <xf numFmtId="0" fontId="0" fillId="6" borderId="17" xfId="0" applyFont="1" applyFill="1" applyBorder="1" applyAlignment="1">
      <alignment horizontal="left" vertical="center"/>
    </xf>
    <xf numFmtId="0" fontId="0" fillId="6" borderId="26" xfId="0" applyFont="1" applyFill="1" applyBorder="1" applyAlignment="1">
      <alignment horizontal="left" vertical="center"/>
    </xf>
    <xf numFmtId="164" fontId="0" fillId="6" borderId="26" xfId="0" applyNumberFormat="1" applyFont="1" applyFill="1" applyBorder="1" applyAlignment="1">
      <alignment horizontal="left" vertical="center"/>
    </xf>
    <xf numFmtId="0" fontId="0" fillId="6" borderId="18" xfId="0" applyFont="1" applyFill="1" applyBorder="1" applyAlignment="1">
      <alignment horizontal="left" vertical="center"/>
    </xf>
    <xf numFmtId="0" fontId="0" fillId="6" borderId="45" xfId="0" applyFont="1" applyFill="1" applyBorder="1" applyAlignment="1">
      <alignment horizontal="left" vertical="center"/>
    </xf>
    <xf numFmtId="164" fontId="0" fillId="6" borderId="5" xfId="0" applyNumberFormat="1" applyFont="1" applyFill="1" applyBorder="1" applyAlignment="1">
      <alignment horizontal="left" vertical="center"/>
    </xf>
    <xf numFmtId="0" fontId="0" fillId="6" borderId="1" xfId="0" applyFont="1" applyFill="1" applyBorder="1" applyAlignment="1">
      <alignment horizontal="left" vertical="center"/>
    </xf>
    <xf numFmtId="0" fontId="0" fillId="6" borderId="27" xfId="0" applyFont="1" applyFill="1" applyBorder="1" applyAlignment="1">
      <alignment horizontal="left" vertical="center"/>
    </xf>
    <xf numFmtId="164" fontId="0" fillId="6" borderId="27" xfId="0" applyNumberFormat="1" applyFont="1" applyFill="1" applyBorder="1" applyAlignment="1">
      <alignment horizontal="left" vertical="center"/>
    </xf>
    <xf numFmtId="0" fontId="0" fillId="6" borderId="55" xfId="0" applyFont="1" applyFill="1" applyBorder="1" applyAlignment="1">
      <alignment horizontal="left" vertical="center"/>
    </xf>
    <xf numFmtId="164" fontId="0" fillId="6" borderId="10" xfId="0" applyNumberFormat="1" applyFont="1" applyFill="1" applyBorder="1" applyAlignment="1">
      <alignment horizontal="left" vertical="center"/>
    </xf>
    <xf numFmtId="0" fontId="0" fillId="6" borderId="11" xfId="0" applyFont="1" applyFill="1" applyBorder="1" applyAlignment="1">
      <alignment horizontal="left" vertical="center"/>
    </xf>
    <xf numFmtId="0" fontId="0" fillId="6" borderId="57" xfId="0" applyFont="1" applyFill="1" applyBorder="1" applyAlignment="1">
      <alignment horizontal="left" vertical="center"/>
    </xf>
    <xf numFmtId="164" fontId="0" fillId="6" borderId="57" xfId="0" applyNumberFormat="1" applyFont="1" applyFill="1" applyBorder="1" applyAlignment="1">
      <alignment horizontal="left" vertical="center"/>
    </xf>
    <xf numFmtId="0" fontId="0" fillId="6" borderId="30" xfId="0" applyFont="1" applyFill="1" applyBorder="1" applyAlignment="1">
      <alignment horizontal="left" vertical="center"/>
    </xf>
    <xf numFmtId="164" fontId="0" fillId="6" borderId="7" xfId="0" applyNumberFormat="1" applyFont="1" applyFill="1" applyBorder="1" applyAlignment="1">
      <alignment horizontal="left" vertical="center"/>
    </xf>
    <xf numFmtId="0" fontId="0" fillId="6" borderId="8" xfId="0" applyFont="1" applyFill="1" applyBorder="1" applyAlignment="1">
      <alignment horizontal="left" vertical="center"/>
    </xf>
    <xf numFmtId="0" fontId="0" fillId="6" borderId="48" xfId="0" applyFont="1" applyFill="1" applyBorder="1" applyAlignment="1">
      <alignment horizontal="left" vertical="center"/>
    </xf>
    <xf numFmtId="164" fontId="0" fillId="6" borderId="48" xfId="0" applyNumberFormat="1" applyFont="1" applyFill="1" applyBorder="1" applyAlignment="1">
      <alignment horizontal="left" vertical="center"/>
    </xf>
    <xf numFmtId="0" fontId="1" fillId="0" borderId="0" xfId="0" applyFont="1" applyFill="1" applyBorder="1" applyAlignment="1">
      <alignment vertical="center"/>
    </xf>
    <xf numFmtId="0" fontId="0" fillId="0" borderId="0" xfId="0" applyFont="1" applyFill="1" applyBorder="1" applyAlignment="1">
      <alignment vertical="top" wrapText="1"/>
    </xf>
    <xf numFmtId="0" fontId="1" fillId="0" borderId="0" xfId="0" applyFont="1" applyFill="1" applyBorder="1" applyAlignment="1">
      <alignment vertical="top"/>
    </xf>
    <xf numFmtId="0" fontId="1" fillId="0" borderId="0" xfId="0" applyFont="1" applyFill="1" applyBorder="1" applyAlignment="1">
      <alignment vertical="top" wrapText="1"/>
    </xf>
    <xf numFmtId="0" fontId="0" fillId="6" borderId="58" xfId="0" applyFont="1" applyFill="1" applyBorder="1" applyAlignment="1">
      <alignment horizontal="left" vertical="center"/>
    </xf>
    <xf numFmtId="0" fontId="0" fillId="0" borderId="0" xfId="0" applyFont="1" applyAlignment="1">
      <alignment horizontal="right" vertical="center"/>
    </xf>
    <xf numFmtId="0" fontId="0" fillId="0" borderId="5" xfId="0" applyFont="1" applyBorder="1" applyAlignment="1">
      <alignment horizontal="right" vertical="center"/>
    </xf>
    <xf numFmtId="9" fontId="0" fillId="0" borderId="4" xfId="1" applyFont="1" applyFill="1" applyBorder="1" applyAlignment="1">
      <alignment horizontal="left" vertical="center"/>
    </xf>
    <xf numFmtId="4" fontId="0" fillId="7" borderId="0" xfId="0" applyNumberFormat="1" applyFill="1" applyBorder="1" applyAlignment="1">
      <alignment vertical="center"/>
    </xf>
    <xf numFmtId="164" fontId="0" fillId="0" borderId="0" xfId="0" applyNumberFormat="1" applyFont="1" applyFill="1" applyBorder="1" applyAlignment="1">
      <alignment horizontal="left" vertical="center"/>
    </xf>
    <xf numFmtId="1" fontId="0" fillId="0" borderId="6" xfId="0" applyNumberFormat="1" applyFont="1" applyFill="1" applyBorder="1" applyAlignment="1">
      <alignment horizontal="left" vertical="center"/>
    </xf>
    <xf numFmtId="1" fontId="0" fillId="6" borderId="6" xfId="0" applyNumberFormat="1" applyFont="1" applyFill="1" applyBorder="1" applyAlignment="1">
      <alignment horizontal="left" vertical="center"/>
    </xf>
    <xf numFmtId="0" fontId="1" fillId="9" borderId="2" xfId="0" applyFont="1" applyFill="1" applyBorder="1" applyAlignment="1">
      <alignment vertical="center"/>
    </xf>
    <xf numFmtId="0" fontId="1" fillId="9" borderId="22" xfId="0" applyFont="1" applyFill="1" applyBorder="1" applyAlignment="1">
      <alignment vertical="center"/>
    </xf>
    <xf numFmtId="0" fontId="1" fillId="9" borderId="14" xfId="0" applyFont="1" applyFill="1" applyBorder="1" applyAlignment="1">
      <alignment vertical="center"/>
    </xf>
    <xf numFmtId="0" fontId="1" fillId="9" borderId="15" xfId="0" applyFont="1" applyFill="1" applyBorder="1" applyAlignment="1">
      <alignment vertical="center"/>
    </xf>
    <xf numFmtId="0" fontId="1" fillId="9" borderId="38" xfId="0" applyFont="1" applyFill="1" applyBorder="1" applyAlignment="1">
      <alignment vertical="center"/>
    </xf>
    <xf numFmtId="0" fontId="0" fillId="9" borderId="39" xfId="0" applyFill="1" applyBorder="1" applyAlignment="1">
      <alignment vertical="center"/>
    </xf>
    <xf numFmtId="0" fontId="0" fillId="9" borderId="40" xfId="0" applyFill="1" applyBorder="1" applyAlignment="1">
      <alignment vertical="center"/>
    </xf>
    <xf numFmtId="0" fontId="0" fillId="9" borderId="41" xfId="0" applyFill="1" applyBorder="1" applyAlignment="1">
      <alignment vertical="center"/>
    </xf>
    <xf numFmtId="0" fontId="0" fillId="9" borderId="42" xfId="0" applyFill="1" applyBorder="1" applyAlignment="1">
      <alignment vertical="center"/>
    </xf>
    <xf numFmtId="0" fontId="0" fillId="9" borderId="43" xfId="0" applyFill="1" applyBorder="1" applyAlignment="1">
      <alignment vertical="center"/>
    </xf>
    <xf numFmtId="0" fontId="1" fillId="9" borderId="43" xfId="0" applyFont="1" applyFill="1" applyBorder="1" applyAlignment="1">
      <alignment vertical="center"/>
    </xf>
    <xf numFmtId="0" fontId="1" fillId="9" borderId="4" xfId="0" applyFont="1" applyFill="1" applyBorder="1" applyAlignment="1">
      <alignment vertical="center"/>
    </xf>
    <xf numFmtId="1" fontId="0" fillId="7" borderId="20" xfId="0" applyNumberFormat="1" applyFill="1" applyBorder="1" applyAlignment="1">
      <alignment vertical="center"/>
    </xf>
    <xf numFmtId="1" fontId="1" fillId="0" borderId="0" xfId="0" applyNumberFormat="1" applyFont="1" applyFill="1" applyBorder="1" applyAlignment="1">
      <alignment vertical="center"/>
    </xf>
    <xf numFmtId="0" fontId="0" fillId="7" borderId="20" xfId="0" applyFill="1" applyBorder="1" applyAlignment="1">
      <alignment horizontal="right" vertical="center"/>
    </xf>
    <xf numFmtId="1" fontId="0" fillId="7" borderId="20" xfId="0" applyNumberFormat="1" applyFill="1" applyBorder="1" applyAlignment="1">
      <alignment horizontal="right" vertical="center"/>
    </xf>
    <xf numFmtId="0" fontId="0" fillId="0" borderId="20" xfId="0" applyFont="1" applyBorder="1" applyAlignment="1">
      <alignment horizontal="right" vertical="center"/>
    </xf>
    <xf numFmtId="0" fontId="0" fillId="7" borderId="3" xfId="0" applyFill="1" applyBorder="1" applyAlignment="1">
      <alignment vertical="center"/>
    </xf>
    <xf numFmtId="164" fontId="0" fillId="7" borderId="61" xfId="0" applyNumberFormat="1" applyFill="1" applyBorder="1" applyAlignment="1">
      <alignment vertical="center"/>
    </xf>
    <xf numFmtId="2" fontId="0" fillId="7" borderId="4" xfId="0" applyNumberFormat="1" applyFill="1" applyBorder="1" applyAlignment="1">
      <alignment vertical="center"/>
    </xf>
    <xf numFmtId="2" fontId="0" fillId="7" borderId="6" xfId="0" applyNumberFormat="1" applyFill="1" applyBorder="1" applyAlignment="1">
      <alignment vertical="center"/>
    </xf>
    <xf numFmtId="0" fontId="0" fillId="7" borderId="5" xfId="0" applyFill="1" applyBorder="1" applyAlignment="1">
      <alignment vertical="center"/>
    </xf>
    <xf numFmtId="0" fontId="0" fillId="7" borderId="55" xfId="0" applyFont="1" applyFill="1" applyBorder="1" applyAlignment="1">
      <alignment vertical="center"/>
    </xf>
    <xf numFmtId="164" fontId="1" fillId="7" borderId="32" xfId="0" applyNumberFormat="1" applyFont="1" applyFill="1" applyBorder="1" applyAlignment="1">
      <alignment horizontal="right" vertical="center"/>
    </xf>
    <xf numFmtId="0" fontId="0" fillId="7" borderId="41" xfId="0" applyFill="1" applyBorder="1" applyAlignment="1">
      <alignment vertical="center"/>
    </xf>
    <xf numFmtId="0" fontId="0" fillId="7" borderId="45" xfId="0" applyFill="1" applyBorder="1" applyAlignment="1">
      <alignment vertical="center"/>
    </xf>
    <xf numFmtId="0" fontId="0" fillId="7" borderId="30" xfId="0" applyFill="1" applyBorder="1" applyAlignment="1">
      <alignment vertical="center"/>
    </xf>
    <xf numFmtId="0" fontId="1" fillId="9" borderId="62" xfId="0" applyFont="1" applyFill="1" applyBorder="1" applyAlignment="1">
      <alignment vertical="center"/>
    </xf>
    <xf numFmtId="0" fontId="1" fillId="9" borderId="63" xfId="0" applyFont="1" applyFill="1" applyBorder="1" applyAlignment="1">
      <alignment vertical="center"/>
    </xf>
    <xf numFmtId="0" fontId="1" fillId="9" borderId="56" xfId="0" applyFont="1" applyFill="1" applyBorder="1" applyAlignment="1">
      <alignment vertical="center"/>
    </xf>
    <xf numFmtId="0" fontId="0" fillId="9" borderId="35" xfId="0" applyFill="1" applyBorder="1" applyAlignment="1">
      <alignment vertical="center"/>
    </xf>
    <xf numFmtId="0" fontId="0" fillId="9" borderId="36" xfId="0" applyFill="1" applyBorder="1" applyAlignment="1">
      <alignment vertical="center"/>
    </xf>
    <xf numFmtId="164" fontId="0" fillId="7" borderId="34" xfId="0" applyNumberFormat="1" applyFill="1" applyBorder="1" applyAlignment="1">
      <alignment vertical="center"/>
    </xf>
    <xf numFmtId="2" fontId="0" fillId="7" borderId="9" xfId="0" applyNumberFormat="1" applyFill="1" applyBorder="1" applyAlignment="1">
      <alignment vertical="center"/>
    </xf>
    <xf numFmtId="3" fontId="0" fillId="6" borderId="6" xfId="0" applyNumberFormat="1" applyFont="1" applyFill="1" applyBorder="1" applyAlignment="1">
      <alignment horizontal="right" vertical="center"/>
    </xf>
    <xf numFmtId="0" fontId="0" fillId="0" borderId="10" xfId="0" applyFont="1" applyBorder="1" applyAlignment="1">
      <alignment horizontal="left" vertical="center"/>
    </xf>
    <xf numFmtId="164" fontId="0" fillId="6" borderId="12" xfId="0" applyNumberFormat="1" applyFont="1" applyFill="1" applyBorder="1" applyAlignment="1">
      <alignment horizontal="left" vertical="center"/>
    </xf>
    <xf numFmtId="0" fontId="1" fillId="2" borderId="34" xfId="0" applyFont="1" applyFill="1" applyBorder="1" applyAlignment="1">
      <alignment vertical="center"/>
    </xf>
    <xf numFmtId="0" fontId="0" fillId="2" borderId="35" xfId="0" applyFill="1" applyBorder="1" applyAlignment="1">
      <alignment vertical="center"/>
    </xf>
    <xf numFmtId="0" fontId="0" fillId="2" borderId="36" xfId="0" applyFill="1" applyBorder="1" applyAlignment="1">
      <alignment vertical="center"/>
    </xf>
    <xf numFmtId="2" fontId="0" fillId="7" borderId="64" xfId="0" applyNumberFormat="1" applyFill="1" applyBorder="1" applyAlignment="1">
      <alignment vertical="center"/>
    </xf>
    <xf numFmtId="0" fontId="0" fillId="7" borderId="1" xfId="0" applyFill="1" applyBorder="1" applyAlignment="1">
      <alignment vertical="center"/>
    </xf>
    <xf numFmtId="0" fontId="1" fillId="2" borderId="32" xfId="0" applyFont="1" applyFill="1" applyBorder="1" applyAlignment="1">
      <alignment vertical="center"/>
    </xf>
    <xf numFmtId="0" fontId="1" fillId="2" borderId="63" xfId="0" applyFont="1" applyFill="1" applyBorder="1" applyAlignment="1">
      <alignment vertical="center"/>
    </xf>
    <xf numFmtId="0" fontId="1" fillId="2" borderId="56" xfId="0" applyFont="1" applyFill="1" applyBorder="1" applyAlignment="1">
      <alignment vertical="center"/>
    </xf>
    <xf numFmtId="0" fontId="0" fillId="7" borderId="61" xfId="0" applyFill="1" applyBorder="1" applyAlignment="1">
      <alignment vertical="center"/>
    </xf>
    <xf numFmtId="0" fontId="0" fillId="7" borderId="7" xfId="0" applyFill="1" applyBorder="1" applyAlignment="1">
      <alignment vertical="center"/>
    </xf>
    <xf numFmtId="0" fontId="0" fillId="7" borderId="8" xfId="0" applyFill="1" applyBorder="1" applyAlignment="1">
      <alignment vertical="center"/>
    </xf>
    <xf numFmtId="164" fontId="0" fillId="7" borderId="65" xfId="0" applyNumberFormat="1" applyFill="1" applyBorder="1" applyAlignment="1">
      <alignment vertical="center"/>
    </xf>
    <xf numFmtId="4" fontId="0" fillId="7" borderId="50" xfId="0" applyNumberFormat="1" applyFill="1" applyBorder="1" applyAlignment="1">
      <alignment vertical="center"/>
    </xf>
    <xf numFmtId="0" fontId="1" fillId="9" borderId="66" xfId="0" applyFont="1" applyFill="1" applyBorder="1" applyAlignment="1">
      <alignment vertical="center"/>
    </xf>
    <xf numFmtId="0" fontId="1" fillId="9" borderId="34" xfId="0" applyFont="1" applyFill="1" applyBorder="1" applyAlignment="1">
      <alignment vertical="center"/>
    </xf>
    <xf numFmtId="1" fontId="0" fillId="7" borderId="5" xfId="0" applyNumberFormat="1" applyFill="1" applyBorder="1" applyAlignment="1">
      <alignment vertical="center"/>
    </xf>
    <xf numFmtId="49" fontId="0" fillId="7" borderId="67" xfId="0" applyNumberFormat="1" applyFill="1" applyBorder="1" applyAlignment="1">
      <alignment vertical="center"/>
    </xf>
    <xf numFmtId="0" fontId="0" fillId="7" borderId="65" xfId="0" applyFill="1" applyBorder="1" applyAlignment="1">
      <alignment vertical="center"/>
    </xf>
    <xf numFmtId="0" fontId="1" fillId="4" borderId="15" xfId="0" applyFont="1" applyFill="1" applyBorder="1" applyAlignment="1">
      <alignment horizontal="center" vertical="center"/>
    </xf>
    <xf numFmtId="0" fontId="0" fillId="0" borderId="5" xfId="0" applyBorder="1" applyAlignment="1">
      <alignment horizontal="left" vertical="center"/>
    </xf>
    <xf numFmtId="0" fontId="0" fillId="0" borderId="7" xfId="0" applyBorder="1" applyAlignment="1">
      <alignment horizontal="left" vertical="center"/>
    </xf>
    <xf numFmtId="0" fontId="1" fillId="5" borderId="14" xfId="0" applyFont="1" applyFill="1" applyBorder="1" applyAlignment="1">
      <alignment horizontal="left" vertical="center" wrapText="1"/>
    </xf>
    <xf numFmtId="0" fontId="0" fillId="0" borderId="0" xfId="0" applyFont="1" applyFill="1" applyBorder="1" applyAlignment="1">
      <alignment vertical="top" wrapText="1"/>
    </xf>
    <xf numFmtId="0" fontId="0" fillId="7" borderId="59" xfId="0" applyFill="1" applyBorder="1" applyAlignment="1">
      <alignment vertical="center" wrapText="1"/>
    </xf>
    <xf numFmtId="0" fontId="0" fillId="7" borderId="0" xfId="0" applyFill="1" applyBorder="1" applyAlignment="1">
      <alignment vertical="center" wrapText="1"/>
    </xf>
    <xf numFmtId="0" fontId="1" fillId="7" borderId="0" xfId="0" applyFont="1" applyFill="1" applyAlignment="1">
      <alignment vertical="center"/>
    </xf>
    <xf numFmtId="0" fontId="0" fillId="6" borderId="46" xfId="0" applyFill="1" applyBorder="1" applyAlignment="1">
      <alignment horizontal="left" vertical="center"/>
    </xf>
    <xf numFmtId="0" fontId="8" fillId="0" borderId="35"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0" borderId="0" xfId="0" applyBorder="1" applyAlignment="1">
      <alignment vertical="center"/>
    </xf>
    <xf numFmtId="0" fontId="9" fillId="0" borderId="0" xfId="0" applyFont="1"/>
    <xf numFmtId="0" fontId="0" fillId="0" borderId="35" xfId="0" applyBorder="1" applyAlignment="1">
      <alignment vertical="center"/>
    </xf>
    <xf numFmtId="0" fontId="1" fillId="5" borderId="32" xfId="0" applyFont="1" applyFill="1" applyBorder="1" applyAlignment="1">
      <alignment vertical="center"/>
    </xf>
    <xf numFmtId="0" fontId="1" fillId="5" borderId="63" xfId="0" applyFont="1" applyFill="1" applyBorder="1" applyAlignment="1">
      <alignment vertical="center"/>
    </xf>
    <xf numFmtId="164" fontId="0" fillId="7" borderId="68" xfId="0" applyNumberFormat="1" applyFill="1" applyBorder="1" applyAlignment="1">
      <alignment vertical="center"/>
    </xf>
    <xf numFmtId="164" fontId="0" fillId="7" borderId="27" xfId="0" applyNumberFormat="1" applyFill="1" applyBorder="1" applyAlignment="1">
      <alignment vertical="center"/>
    </xf>
    <xf numFmtId="0" fontId="1" fillId="5" borderId="56" xfId="0" applyFont="1" applyFill="1" applyBorder="1" applyAlignment="1">
      <alignment vertical="center"/>
    </xf>
    <xf numFmtId="164" fontId="0" fillId="7" borderId="57" xfId="0" applyNumberFormat="1" applyFill="1" applyBorder="1" applyAlignment="1">
      <alignment vertical="center"/>
    </xf>
    <xf numFmtId="2" fontId="0" fillId="7" borderId="12" xfId="0" applyNumberFormat="1" applyFill="1" applyBorder="1" applyAlignment="1">
      <alignment vertical="center"/>
    </xf>
    <xf numFmtId="0" fontId="0" fillId="0" borderId="5" xfId="0" applyFont="1" applyFill="1" applyBorder="1" applyAlignment="1">
      <alignment horizontal="left" vertical="center"/>
    </xf>
    <xf numFmtId="0" fontId="0" fillId="0" borderId="0" xfId="0" applyFill="1" applyAlignment="1">
      <alignment vertical="center"/>
    </xf>
    <xf numFmtId="0" fontId="0" fillId="0" borderId="5" xfId="0" applyFill="1" applyBorder="1" applyAlignment="1">
      <alignment horizontal="left" vertical="center"/>
    </xf>
    <xf numFmtId="3" fontId="0" fillId="6" borderId="6" xfId="0" applyNumberFormat="1" applyFont="1" applyFill="1" applyBorder="1" applyAlignment="1">
      <alignment horizontal="left" vertical="center"/>
    </xf>
    <xf numFmtId="2" fontId="0" fillId="7" borderId="5" xfId="0" applyNumberFormat="1" applyFill="1" applyBorder="1" applyAlignment="1">
      <alignment vertical="center"/>
    </xf>
    <xf numFmtId="164" fontId="0" fillId="7" borderId="69" xfId="0" applyNumberFormat="1" applyFill="1" applyBorder="1" applyAlignment="1">
      <alignment vertical="center"/>
    </xf>
    <xf numFmtId="2" fontId="0" fillId="7" borderId="58" xfId="0" applyNumberFormat="1" applyFill="1" applyBorder="1" applyAlignment="1">
      <alignment vertical="center"/>
    </xf>
    <xf numFmtId="0" fontId="1" fillId="7" borderId="0" xfId="0" applyFont="1" applyFill="1" applyAlignment="1">
      <alignment horizontal="center" vertical="center"/>
    </xf>
    <xf numFmtId="0" fontId="10" fillId="7" borderId="0" xfId="0" applyFont="1" applyFill="1" applyAlignment="1">
      <alignment vertical="center"/>
    </xf>
    <xf numFmtId="0" fontId="10" fillId="7" borderId="0" xfId="0" applyFont="1" applyFill="1" applyAlignment="1">
      <alignment horizontal="center" vertical="center"/>
    </xf>
    <xf numFmtId="0" fontId="0" fillId="0" borderId="0" xfId="0" applyFill="1" applyBorder="1" applyAlignment="1">
      <alignment vertical="top" wrapText="1"/>
    </xf>
    <xf numFmtId="164" fontId="0" fillId="0" borderId="1" xfId="0" applyNumberFormat="1" applyFill="1" applyBorder="1" applyAlignment="1">
      <alignment vertical="center"/>
    </xf>
    <xf numFmtId="0" fontId="4" fillId="4" borderId="34" xfId="0" applyFont="1" applyFill="1" applyBorder="1" applyAlignment="1">
      <alignment vertical="center"/>
    </xf>
    <xf numFmtId="0" fontId="0" fillId="4" borderId="35" xfId="0" applyFill="1" applyBorder="1" applyAlignment="1">
      <alignment vertical="center"/>
    </xf>
    <xf numFmtId="0" fontId="1" fillId="7" borderId="34" xfId="0" applyFont="1" applyFill="1" applyBorder="1" applyAlignment="1">
      <alignment vertical="center"/>
    </xf>
    <xf numFmtId="0" fontId="0" fillId="7" borderId="54" xfId="0" applyFill="1" applyBorder="1" applyAlignment="1">
      <alignment vertical="center"/>
    </xf>
    <xf numFmtId="164" fontId="5" fillId="7" borderId="70" xfId="0" applyNumberFormat="1" applyFont="1" applyFill="1" applyBorder="1" applyAlignment="1">
      <alignment vertical="center"/>
    </xf>
    <xf numFmtId="4" fontId="5" fillId="7" borderId="58" xfId="0" applyNumberFormat="1" applyFont="1" applyFill="1" applyBorder="1" applyAlignment="1">
      <alignment vertical="center"/>
    </xf>
    <xf numFmtId="0" fontId="0" fillId="7" borderId="35" xfId="0" applyFill="1" applyBorder="1" applyAlignment="1">
      <alignment vertical="center"/>
    </xf>
    <xf numFmtId="165" fontId="0" fillId="7" borderId="70" xfId="0" applyNumberFormat="1" applyFill="1" applyBorder="1" applyAlignment="1">
      <alignment vertical="center"/>
    </xf>
    <xf numFmtId="4" fontId="0" fillId="7" borderId="58" xfId="0" applyNumberFormat="1" applyFill="1" applyBorder="1" applyAlignment="1">
      <alignment vertical="center"/>
    </xf>
    <xf numFmtId="164" fontId="0" fillId="7" borderId="70" xfId="2" applyNumberFormat="1" applyFont="1" applyFill="1" applyBorder="1" applyAlignment="1">
      <alignment vertical="center"/>
    </xf>
    <xf numFmtId="0" fontId="0" fillId="0" borderId="0" xfId="0" applyFont="1" applyAlignment="1">
      <alignment horizontal="center" vertical="center"/>
    </xf>
    <xf numFmtId="0" fontId="1" fillId="8" borderId="38" xfId="0" applyFont="1" applyFill="1" applyBorder="1" applyAlignment="1">
      <alignment horizontal="center" vertical="center"/>
    </xf>
    <xf numFmtId="0" fontId="1" fillId="8" borderId="39" xfId="0" applyFont="1" applyFill="1" applyBorder="1" applyAlignment="1">
      <alignment horizontal="center" vertical="center"/>
    </xf>
    <xf numFmtId="0" fontId="1" fillId="8" borderId="40" xfId="0" applyFont="1" applyFill="1" applyBorder="1" applyAlignment="1">
      <alignment horizontal="center" vertical="center"/>
    </xf>
    <xf numFmtId="0" fontId="0" fillId="7" borderId="28" xfId="0" applyFont="1" applyFill="1" applyBorder="1" applyAlignment="1">
      <alignment horizontal="left" vertical="top" wrapText="1"/>
    </xf>
    <xf numFmtId="0" fontId="0" fillId="7" borderId="29" xfId="0" applyFont="1" applyFill="1" applyBorder="1" applyAlignment="1">
      <alignment horizontal="left" vertical="top" wrapText="1"/>
    </xf>
    <xf numFmtId="0" fontId="0" fillId="7" borderId="33" xfId="0" applyFont="1" applyFill="1" applyBorder="1" applyAlignment="1">
      <alignment horizontal="left" vertical="top" wrapText="1"/>
    </xf>
    <xf numFmtId="0" fontId="0" fillId="7" borderId="59" xfId="0" applyFont="1" applyFill="1" applyBorder="1" applyAlignment="1">
      <alignment horizontal="left" vertical="top" wrapText="1"/>
    </xf>
    <xf numFmtId="0" fontId="0" fillId="7" borderId="0" xfId="0" applyFont="1" applyFill="1" applyBorder="1" applyAlignment="1">
      <alignment horizontal="left" vertical="top" wrapText="1"/>
    </xf>
    <xf numFmtId="0" fontId="0" fillId="7" borderId="60" xfId="0" applyFont="1" applyFill="1" applyBorder="1" applyAlignment="1">
      <alignment horizontal="left" vertical="top" wrapText="1"/>
    </xf>
    <xf numFmtId="0" fontId="0" fillId="7" borderId="34" xfId="0" applyFont="1" applyFill="1" applyBorder="1" applyAlignment="1">
      <alignment horizontal="left" vertical="top" wrapText="1"/>
    </xf>
    <xf numFmtId="0" fontId="0" fillId="7" borderId="35" xfId="0" applyFont="1" applyFill="1" applyBorder="1" applyAlignment="1">
      <alignment horizontal="left" vertical="top" wrapText="1"/>
    </xf>
    <xf numFmtId="0" fontId="0" fillId="7" borderId="36" xfId="0" applyFont="1" applyFill="1" applyBorder="1" applyAlignment="1">
      <alignment horizontal="left" vertical="top" wrapText="1"/>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36" xfId="0" applyFont="1" applyFill="1" applyBorder="1" applyAlignment="1">
      <alignment horizontal="center" vertical="center"/>
    </xf>
    <xf numFmtId="0" fontId="8" fillId="0" borderId="38"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40" xfId="0" applyFont="1" applyFill="1" applyBorder="1" applyAlignment="1">
      <alignment horizontal="left" vertical="top" wrapText="1"/>
    </xf>
    <xf numFmtId="0" fontId="1" fillId="5" borderId="38" xfId="0" applyFont="1" applyFill="1" applyBorder="1" applyAlignment="1">
      <alignment horizontal="center" vertical="center"/>
    </xf>
    <xf numFmtId="0" fontId="1" fillId="5" borderId="39" xfId="0" applyFont="1" applyFill="1" applyBorder="1" applyAlignment="1">
      <alignment horizontal="center" vertical="center"/>
    </xf>
    <xf numFmtId="0" fontId="1" fillId="5" borderId="40" xfId="0" applyFont="1" applyFill="1" applyBorder="1" applyAlignment="1">
      <alignment horizontal="center" vertical="center"/>
    </xf>
    <xf numFmtId="0" fontId="1" fillId="4" borderId="34" xfId="0" applyFont="1" applyFill="1" applyBorder="1" applyAlignment="1">
      <alignment horizontal="center" vertical="top"/>
    </xf>
    <xf numFmtId="0" fontId="1" fillId="4" borderId="35" xfId="0" applyFont="1" applyFill="1" applyBorder="1" applyAlignment="1">
      <alignment horizontal="center" vertical="top"/>
    </xf>
    <xf numFmtId="0" fontId="1" fillId="4" borderId="36" xfId="0" applyFont="1" applyFill="1" applyBorder="1" applyAlignment="1">
      <alignment horizontal="center" vertical="top"/>
    </xf>
    <xf numFmtId="0" fontId="0" fillId="7" borderId="28" xfId="0" applyFill="1" applyBorder="1" applyAlignment="1">
      <alignment horizontal="left" vertical="top" wrapText="1"/>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4" borderId="34" xfId="0" applyFont="1" applyFill="1" applyBorder="1" applyAlignment="1">
      <alignment horizontal="center" vertical="center"/>
    </xf>
    <xf numFmtId="0" fontId="1" fillId="4" borderId="36"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6"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33"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33" xfId="0" applyFont="1" applyFill="1" applyBorder="1" applyAlignment="1">
      <alignment horizontal="center" vertical="center"/>
    </xf>
    <xf numFmtId="0" fontId="1" fillId="9" borderId="32" xfId="0" applyFont="1" applyFill="1" applyBorder="1" applyAlignment="1">
      <alignment horizontal="center" vertical="center"/>
    </xf>
    <xf numFmtId="0" fontId="1" fillId="9" borderId="56" xfId="0" applyFont="1" applyFill="1" applyBorder="1" applyAlignment="1">
      <alignment horizontal="center" vertical="center"/>
    </xf>
    <xf numFmtId="0" fontId="1" fillId="9" borderId="38" xfId="0" applyFont="1" applyFill="1" applyBorder="1" applyAlignment="1">
      <alignment horizontal="center" vertical="center"/>
    </xf>
    <xf numFmtId="0" fontId="1" fillId="9" borderId="39" xfId="0" applyFont="1" applyFill="1" applyBorder="1" applyAlignment="1">
      <alignment horizontal="center" vertical="center"/>
    </xf>
    <xf numFmtId="0" fontId="1" fillId="9" borderId="40" xfId="0" applyFont="1" applyFill="1" applyBorder="1" applyAlignment="1">
      <alignment horizontal="center" vertical="center"/>
    </xf>
    <xf numFmtId="0" fontId="1" fillId="6" borderId="38" xfId="0" applyFont="1" applyFill="1" applyBorder="1" applyAlignment="1">
      <alignment horizontal="center" vertical="center"/>
    </xf>
    <xf numFmtId="0" fontId="1" fillId="6" borderId="39" xfId="0" applyFont="1" applyFill="1" applyBorder="1" applyAlignment="1">
      <alignment horizontal="center" vertical="center"/>
    </xf>
    <xf numFmtId="0" fontId="1" fillId="6" borderId="40"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1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3" xfId="0" applyFont="1" applyFill="1" applyBorder="1" applyAlignment="1">
      <alignment horizontal="center" vertical="center"/>
    </xf>
    <xf numFmtId="0" fontId="8" fillId="10" borderId="38" xfId="0" applyFont="1" applyFill="1" applyBorder="1" applyAlignment="1">
      <alignment horizontal="left" vertical="top" wrapText="1"/>
    </xf>
    <xf numFmtId="0" fontId="8" fillId="10" borderId="39" xfId="0" applyFont="1" applyFill="1" applyBorder="1" applyAlignment="1">
      <alignment horizontal="left" vertical="top" wrapText="1"/>
    </xf>
    <xf numFmtId="0" fontId="8" fillId="10" borderId="40" xfId="0" applyFont="1" applyFill="1" applyBorder="1" applyAlignment="1">
      <alignment horizontal="left" vertical="top" wrapText="1"/>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8" borderId="28" xfId="0" applyFont="1" applyFill="1" applyBorder="1" applyAlignment="1">
      <alignment horizontal="center" vertical="center"/>
    </xf>
    <xf numFmtId="0" fontId="2" fillId="8" borderId="29" xfId="0" applyFont="1" applyFill="1" applyBorder="1" applyAlignment="1">
      <alignment horizontal="center" vertical="center"/>
    </xf>
    <xf numFmtId="0" fontId="2" fillId="8" borderId="33" xfId="0" applyFont="1" applyFill="1" applyBorder="1" applyAlignment="1">
      <alignment horizontal="center" vertical="center"/>
    </xf>
    <xf numFmtId="0" fontId="2" fillId="8" borderId="34" xfId="0" applyFont="1" applyFill="1" applyBorder="1" applyAlignment="1">
      <alignment horizontal="center" vertical="center"/>
    </xf>
    <xf numFmtId="0" fontId="2" fillId="8" borderId="35" xfId="0" applyFont="1" applyFill="1" applyBorder="1" applyAlignment="1">
      <alignment horizontal="center" vertical="center"/>
    </xf>
    <xf numFmtId="0" fontId="2" fillId="8" borderId="3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9" borderId="28" xfId="0" applyFont="1" applyFill="1" applyBorder="1" applyAlignment="1">
      <alignment horizontal="center" vertical="center"/>
    </xf>
    <xf numFmtId="0" fontId="2" fillId="9" borderId="29" xfId="0" applyFont="1" applyFill="1" applyBorder="1" applyAlignment="1">
      <alignment horizontal="center" vertical="center"/>
    </xf>
    <xf numFmtId="0" fontId="2" fillId="9" borderId="33" xfId="0" applyFont="1" applyFill="1" applyBorder="1" applyAlignment="1">
      <alignment horizontal="center" vertical="center"/>
    </xf>
    <xf numFmtId="0" fontId="2" fillId="9" borderId="34" xfId="0" applyFont="1" applyFill="1" applyBorder="1" applyAlignment="1">
      <alignment horizontal="center" vertical="center"/>
    </xf>
    <xf numFmtId="0" fontId="2" fillId="9" borderId="35" xfId="0" applyFont="1" applyFill="1" applyBorder="1" applyAlignment="1">
      <alignment horizontal="center" vertical="center"/>
    </xf>
    <xf numFmtId="0" fontId="2" fillId="9" borderId="36"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1" fillId="6" borderId="28" xfId="0" applyFont="1" applyFill="1" applyBorder="1" applyAlignment="1">
      <alignment horizontal="center" vertical="center"/>
    </xf>
    <xf numFmtId="0" fontId="1" fillId="6" borderId="33"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36" xfId="0" applyFont="1" applyFill="1" applyBorder="1" applyAlignment="1">
      <alignment horizontal="center" vertical="center"/>
    </xf>
    <xf numFmtId="0" fontId="0" fillId="10" borderId="38" xfId="0" applyFill="1" applyBorder="1" applyAlignment="1">
      <alignment horizontal="center" vertical="center"/>
    </xf>
    <xf numFmtId="0" fontId="0" fillId="10" borderId="39" xfId="0" applyFill="1" applyBorder="1" applyAlignment="1">
      <alignment horizontal="center" vertical="center"/>
    </xf>
    <xf numFmtId="0" fontId="0" fillId="10" borderId="40" xfId="0" applyFill="1" applyBorder="1" applyAlignment="1">
      <alignment horizontal="center" vertical="center"/>
    </xf>
    <xf numFmtId="0" fontId="0" fillId="0" borderId="0" xfId="0" applyAlignment="1">
      <alignment horizontal="center" vertic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F9966"/>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71437</xdr:colOff>
      <xdr:row>1</xdr:row>
      <xdr:rowOff>11907</xdr:rowOff>
    </xdr:from>
    <xdr:to>
      <xdr:col>1</xdr:col>
      <xdr:colOff>1889090</xdr:colOff>
      <xdr:row>1</xdr:row>
      <xdr:rowOff>559594</xdr:rowOff>
    </xdr:to>
    <xdr:pic>
      <xdr:nvPicPr>
        <xdr:cNvPr id="4" name="il_fi" descr="http://www.advancetech.org/images/uploads/unicef3.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56" y="202407"/>
          <a:ext cx="1817653" cy="54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916782</xdr:colOff>
      <xdr:row>0</xdr:row>
      <xdr:rowOff>119062</xdr:rowOff>
    </xdr:from>
    <xdr:to>
      <xdr:col>9</xdr:col>
      <xdr:colOff>428625</xdr:colOff>
      <xdr:row>1</xdr:row>
      <xdr:rowOff>488156</xdr:rowOff>
    </xdr:to>
    <xdr:pic>
      <xdr:nvPicPr>
        <xdr:cNvPr id="5" name="il_fi" descr="http://a3.twimg.com/profile_images/1180910475/LSTM_square.jpg"/>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13" t="18981" r="2857" b="27872"/>
        <a:stretch/>
      </xdr:blipFill>
      <xdr:spPr bwMode="auto">
        <a:xfrm>
          <a:off x="9263063" y="119062"/>
          <a:ext cx="11430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1257299</xdr:colOff>
      <xdr:row>1</xdr:row>
      <xdr:rowOff>188343</xdr:rowOff>
    </xdr:to>
    <xdr:pic>
      <xdr:nvPicPr>
        <xdr:cNvPr id="3" name="il_fi" descr="http://www.advancetech.org/images/uploads/unicef3.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833" y="0"/>
          <a:ext cx="1257299" cy="378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1</xdr:rowOff>
    </xdr:from>
    <xdr:to>
      <xdr:col>5</xdr:col>
      <xdr:colOff>635000</xdr:colOff>
      <xdr:row>1</xdr:row>
      <xdr:rowOff>179918</xdr:rowOff>
    </xdr:to>
    <xdr:pic>
      <xdr:nvPicPr>
        <xdr:cNvPr id="4" name="il_fi" descr="http://a3.twimg.com/profile_images/1180910475/LSTM_square.jpg"/>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13" t="18981" r="2857" b="27872"/>
        <a:stretch/>
      </xdr:blipFill>
      <xdr:spPr bwMode="auto">
        <a:xfrm>
          <a:off x="6402917" y="1"/>
          <a:ext cx="635000" cy="370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1257300</xdr:colOff>
      <xdr:row>1</xdr:row>
      <xdr:rowOff>188344</xdr:rowOff>
    </xdr:to>
    <xdr:pic>
      <xdr:nvPicPr>
        <xdr:cNvPr id="3" name="il_fi" descr="http://www.advancetech.org/images/uploads/unicef3.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1" y="1"/>
          <a:ext cx="1257299" cy="378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5</xdr:col>
      <xdr:colOff>635000</xdr:colOff>
      <xdr:row>1</xdr:row>
      <xdr:rowOff>179917</xdr:rowOff>
    </xdr:to>
    <xdr:pic>
      <xdr:nvPicPr>
        <xdr:cNvPr id="4" name="il_fi" descr="http://a3.twimg.com/profile_images/1180910475/LSTM_square.jpg"/>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13" t="18981" r="2857" b="27872"/>
        <a:stretch/>
      </xdr:blipFill>
      <xdr:spPr bwMode="auto">
        <a:xfrm>
          <a:off x="6400800" y="0"/>
          <a:ext cx="635000" cy="370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10584</xdr:colOff>
      <xdr:row>0</xdr:row>
      <xdr:rowOff>0</xdr:rowOff>
    </xdr:from>
    <xdr:to>
      <xdr:col>1</xdr:col>
      <xdr:colOff>1267883</xdr:colOff>
      <xdr:row>1</xdr:row>
      <xdr:rowOff>188343</xdr:rowOff>
    </xdr:to>
    <xdr:pic>
      <xdr:nvPicPr>
        <xdr:cNvPr id="2" name="il_fi" descr="http://www.advancetech.org/images/uploads/unicef3.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417" y="0"/>
          <a:ext cx="1257299" cy="378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21167</xdr:colOff>
      <xdr:row>0</xdr:row>
      <xdr:rowOff>0</xdr:rowOff>
    </xdr:from>
    <xdr:to>
      <xdr:col>5</xdr:col>
      <xdr:colOff>656167</xdr:colOff>
      <xdr:row>1</xdr:row>
      <xdr:rowOff>179917</xdr:rowOff>
    </xdr:to>
    <xdr:pic>
      <xdr:nvPicPr>
        <xdr:cNvPr id="3" name="il_fi" descr="http://a3.twimg.com/profile_images/1180910475/LSTM_square.jpg"/>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13" t="18981" r="2857" b="27872"/>
        <a:stretch/>
      </xdr:blipFill>
      <xdr:spPr bwMode="auto">
        <a:xfrm>
          <a:off x="6424084" y="0"/>
          <a:ext cx="635000" cy="370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1</xdr:col>
      <xdr:colOff>1247774</xdr:colOff>
      <xdr:row>1</xdr:row>
      <xdr:rowOff>188343</xdr:rowOff>
    </xdr:to>
    <xdr:pic>
      <xdr:nvPicPr>
        <xdr:cNvPr id="2" name="il_fi" descr="http://www.advancetech.org/images/uploads/unicef3.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0"/>
          <a:ext cx="1257299" cy="378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5</xdr:col>
      <xdr:colOff>635000</xdr:colOff>
      <xdr:row>1</xdr:row>
      <xdr:rowOff>179917</xdr:rowOff>
    </xdr:to>
    <xdr:pic>
      <xdr:nvPicPr>
        <xdr:cNvPr id="3" name="il_fi" descr="http://a3.twimg.com/profile_images/1180910475/LSTM_square.jpg"/>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13" t="18981" r="2857" b="27872"/>
        <a:stretch/>
      </xdr:blipFill>
      <xdr:spPr bwMode="auto">
        <a:xfrm>
          <a:off x="6400800" y="0"/>
          <a:ext cx="635000" cy="370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1257299</xdr:colOff>
      <xdr:row>1</xdr:row>
      <xdr:rowOff>188343</xdr:rowOff>
    </xdr:to>
    <xdr:pic>
      <xdr:nvPicPr>
        <xdr:cNvPr id="2" name="il_fi" descr="http://www.advancetech.org/images/uploads/unicef3.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833" y="0"/>
          <a:ext cx="1257299" cy="378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0</xdr:row>
      <xdr:rowOff>0</xdr:rowOff>
    </xdr:from>
    <xdr:to>
      <xdr:col>6</xdr:col>
      <xdr:colOff>635000</xdr:colOff>
      <xdr:row>1</xdr:row>
      <xdr:rowOff>179917</xdr:rowOff>
    </xdr:to>
    <xdr:pic>
      <xdr:nvPicPr>
        <xdr:cNvPr id="3" name="il_fi" descr="http://a3.twimg.com/profile_images/1180910475/LSTM_square.jpg"/>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13" t="18981" r="2857" b="27872"/>
        <a:stretch/>
      </xdr:blipFill>
      <xdr:spPr bwMode="auto">
        <a:xfrm>
          <a:off x="7249583" y="0"/>
          <a:ext cx="635000" cy="370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592667</xdr:colOff>
      <xdr:row>0</xdr:row>
      <xdr:rowOff>0</xdr:rowOff>
    </xdr:from>
    <xdr:to>
      <xdr:col>1</xdr:col>
      <xdr:colOff>1236133</xdr:colOff>
      <xdr:row>1</xdr:row>
      <xdr:rowOff>188343</xdr:rowOff>
    </xdr:to>
    <xdr:pic>
      <xdr:nvPicPr>
        <xdr:cNvPr id="2" name="il_fi" descr="http://www.advancetech.org/images/uploads/unicef3.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667" y="0"/>
          <a:ext cx="1257299" cy="378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5</xdr:col>
      <xdr:colOff>635000</xdr:colOff>
      <xdr:row>1</xdr:row>
      <xdr:rowOff>179917</xdr:rowOff>
    </xdr:to>
    <xdr:pic>
      <xdr:nvPicPr>
        <xdr:cNvPr id="3" name="il_fi" descr="http://a3.twimg.com/profile_images/1180910475/LSTM_square.jpg"/>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13" t="18981" r="2857" b="27872"/>
        <a:stretch/>
      </xdr:blipFill>
      <xdr:spPr bwMode="auto">
        <a:xfrm>
          <a:off x="6402917" y="0"/>
          <a:ext cx="635000" cy="370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23812</xdr:colOff>
      <xdr:row>0</xdr:row>
      <xdr:rowOff>0</xdr:rowOff>
    </xdr:from>
    <xdr:to>
      <xdr:col>1</xdr:col>
      <xdr:colOff>1281111</xdr:colOff>
      <xdr:row>1</xdr:row>
      <xdr:rowOff>188343</xdr:rowOff>
    </xdr:to>
    <xdr:pic>
      <xdr:nvPicPr>
        <xdr:cNvPr id="2" name="il_fi" descr="http://www.advancetech.org/images/uploads/unicef3.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031" y="0"/>
          <a:ext cx="1257299" cy="378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833438</xdr:colOff>
      <xdr:row>0</xdr:row>
      <xdr:rowOff>0</xdr:rowOff>
    </xdr:from>
    <xdr:to>
      <xdr:col>6</xdr:col>
      <xdr:colOff>87313</xdr:colOff>
      <xdr:row>1</xdr:row>
      <xdr:rowOff>179917</xdr:rowOff>
    </xdr:to>
    <xdr:pic>
      <xdr:nvPicPr>
        <xdr:cNvPr id="3" name="il_fi" descr="http://a3.twimg.com/profile_images/1180910475/LSTM_square.jpg"/>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13" t="18981" r="2857" b="27872"/>
        <a:stretch/>
      </xdr:blipFill>
      <xdr:spPr bwMode="auto">
        <a:xfrm>
          <a:off x="7846219" y="0"/>
          <a:ext cx="635000" cy="370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140"/>
  <sheetViews>
    <sheetView tabSelected="1" zoomScale="80" zoomScaleNormal="80" workbookViewId="0">
      <selection activeCell="R6" sqref="R6"/>
    </sheetView>
  </sheetViews>
  <sheetFormatPr defaultRowHeight="15" x14ac:dyDescent="0.25"/>
  <cols>
    <col min="1" max="1" width="9.140625" style="2"/>
    <col min="2" max="2" width="52.140625" style="2" customWidth="1"/>
    <col min="3" max="3" width="15.42578125" style="2" customWidth="1"/>
    <col min="4" max="4" width="10.5703125" style="2" customWidth="1"/>
    <col min="5" max="7" width="12.7109375" style="2" customWidth="1"/>
    <col min="8" max="8" width="15.42578125" style="2" customWidth="1"/>
    <col min="9" max="10" width="9.140625" style="2"/>
    <col min="11" max="11" width="9.140625" style="2" customWidth="1"/>
    <col min="12" max="12" width="9.140625" style="2" hidden="1" customWidth="1"/>
    <col min="13" max="13" width="21" style="2" hidden="1" customWidth="1"/>
    <col min="14" max="14" width="9.140625" style="2" hidden="1" customWidth="1"/>
    <col min="15" max="16384" width="9.140625" style="2"/>
  </cols>
  <sheetData>
    <row r="1" spans="1:22" ht="23.25" customHeight="1" x14ac:dyDescent="0.25">
      <c r="C1" s="408" t="s">
        <v>178</v>
      </c>
      <c r="D1" s="408"/>
      <c r="E1" s="408"/>
      <c r="F1" s="408"/>
      <c r="G1" s="408"/>
    </row>
    <row r="2" spans="1:22" ht="54.75" customHeight="1" thickBot="1" x14ac:dyDescent="0.3">
      <c r="H2" s="273"/>
      <c r="I2" s="273"/>
      <c r="J2" s="273"/>
    </row>
    <row r="3" spans="1:22" ht="15" customHeight="1" x14ac:dyDescent="0.25">
      <c r="B3" s="319" t="s">
        <v>47</v>
      </c>
      <c r="C3" s="320"/>
      <c r="D3" s="320"/>
      <c r="E3" s="320"/>
      <c r="F3" s="320"/>
      <c r="G3" s="320"/>
      <c r="H3" s="320"/>
      <c r="I3" s="320"/>
      <c r="J3" s="321"/>
    </row>
    <row r="4" spans="1:22" ht="15" customHeight="1" thickBot="1" x14ac:dyDescent="0.3">
      <c r="B4" s="322"/>
      <c r="C4" s="323"/>
      <c r="D4" s="323"/>
      <c r="E4" s="323"/>
      <c r="F4" s="323"/>
      <c r="G4" s="323"/>
      <c r="H4" s="323"/>
      <c r="I4" s="323"/>
      <c r="J4" s="324"/>
    </row>
    <row r="5" spans="1:22" ht="15" customHeight="1" thickBot="1" x14ac:dyDescent="0.3">
      <c r="B5" s="1"/>
      <c r="C5" s="1"/>
      <c r="D5" s="1"/>
      <c r="E5" s="1"/>
      <c r="F5" s="1"/>
      <c r="G5" s="3"/>
      <c r="H5" s="3"/>
      <c r="I5" s="3"/>
      <c r="J5" s="3"/>
    </row>
    <row r="6" spans="1:22" ht="131.25" customHeight="1" thickBot="1" x14ac:dyDescent="0.25">
      <c r="B6" s="325" t="s">
        <v>171</v>
      </c>
      <c r="C6" s="326"/>
      <c r="D6" s="326"/>
      <c r="E6" s="326"/>
      <c r="F6" s="326"/>
      <c r="G6" s="326"/>
      <c r="H6" s="326"/>
      <c r="I6" s="326"/>
      <c r="J6" s="327"/>
      <c r="S6" s="272"/>
    </row>
    <row r="7" spans="1:22" ht="15.75" customHeight="1" thickBot="1" x14ac:dyDescent="0.25">
      <c r="B7" s="270"/>
      <c r="C7" s="270"/>
      <c r="D7" s="270"/>
      <c r="E7" s="270"/>
      <c r="F7" s="270"/>
      <c r="G7" s="270"/>
      <c r="H7" s="270"/>
      <c r="I7" s="270"/>
      <c r="J7" s="270"/>
      <c r="S7" s="272"/>
    </row>
    <row r="8" spans="1:22" ht="49.5" customHeight="1" thickBot="1" x14ac:dyDescent="0.25">
      <c r="B8" s="360" t="s">
        <v>175</v>
      </c>
      <c r="C8" s="361"/>
      <c r="D8" s="361"/>
      <c r="E8" s="361"/>
      <c r="F8" s="361"/>
      <c r="G8" s="361"/>
      <c r="H8" s="361"/>
      <c r="I8" s="361"/>
      <c r="J8" s="362"/>
      <c r="S8" s="272"/>
    </row>
    <row r="9" spans="1:22" ht="13.5" customHeight="1" thickBot="1" x14ac:dyDescent="0.3">
      <c r="A9" s="271"/>
      <c r="B9" s="269"/>
      <c r="C9" s="269"/>
      <c r="D9" s="270"/>
      <c r="E9" s="270"/>
      <c r="F9" s="269"/>
      <c r="G9" s="269"/>
      <c r="H9" s="269"/>
      <c r="I9" s="269"/>
      <c r="J9" s="269"/>
      <c r="K9" s="271"/>
      <c r="S9"/>
    </row>
    <row r="10" spans="1:22" ht="15" customHeight="1" thickBot="1" x14ac:dyDescent="0.3">
      <c r="B10" s="340" t="s">
        <v>62</v>
      </c>
      <c r="C10" s="341"/>
      <c r="D10" s="1"/>
      <c r="E10" s="1"/>
      <c r="F10" s="331" t="s">
        <v>62</v>
      </c>
      <c r="G10" s="332"/>
      <c r="H10" s="332"/>
      <c r="I10" s="332"/>
      <c r="J10" s="333"/>
      <c r="K10" s="195"/>
      <c r="L10" s="195"/>
      <c r="S10"/>
    </row>
    <row r="11" spans="1:22" ht="15" customHeight="1" x14ac:dyDescent="0.25">
      <c r="B11" s="62" t="s">
        <v>60</v>
      </c>
      <c r="C11" s="163"/>
      <c r="D11" s="1"/>
      <c r="E11" s="1"/>
      <c r="F11" s="334" t="s">
        <v>150</v>
      </c>
      <c r="G11" s="308"/>
      <c r="H11" s="308"/>
      <c r="I11" s="308"/>
      <c r="J11" s="309"/>
      <c r="K11" s="194"/>
      <c r="L11" s="194"/>
      <c r="S11"/>
    </row>
    <row r="12" spans="1:22" ht="15" customHeight="1" x14ac:dyDescent="0.25">
      <c r="B12" s="61" t="s">
        <v>61</v>
      </c>
      <c r="C12" s="164"/>
      <c r="D12" s="1"/>
      <c r="E12" s="1"/>
      <c r="F12" s="310"/>
      <c r="G12" s="311"/>
      <c r="H12" s="311"/>
      <c r="I12" s="311"/>
      <c r="J12" s="312"/>
      <c r="K12" s="194"/>
      <c r="L12" s="194"/>
      <c r="S12"/>
    </row>
    <row r="13" spans="1:22" ht="15" customHeight="1" thickBot="1" x14ac:dyDescent="0.3">
      <c r="B13" s="19" t="s">
        <v>66</v>
      </c>
      <c r="C13" s="165"/>
      <c r="D13" s="1"/>
      <c r="E13" s="1"/>
      <c r="F13" s="310"/>
      <c r="G13" s="311"/>
      <c r="H13" s="311"/>
      <c r="I13" s="311"/>
      <c r="J13" s="312"/>
      <c r="K13" s="194"/>
      <c r="L13" s="194"/>
      <c r="M13" s="7"/>
      <c r="N13" s="7"/>
      <c r="O13" s="7"/>
      <c r="P13" s="7"/>
      <c r="Q13" s="7"/>
      <c r="R13" s="7"/>
      <c r="S13"/>
      <c r="T13" s="7"/>
      <c r="U13" s="7"/>
      <c r="V13" s="7"/>
    </row>
    <row r="14" spans="1:22" ht="15" customHeight="1" thickBot="1" x14ac:dyDescent="0.3">
      <c r="B14" s="8"/>
      <c r="C14" s="8"/>
      <c r="D14" s="8"/>
      <c r="E14" s="8"/>
      <c r="F14" s="310"/>
      <c r="G14" s="311"/>
      <c r="H14" s="311"/>
      <c r="I14" s="311"/>
      <c r="J14" s="312"/>
      <c r="K14" s="194"/>
      <c r="L14" s="194"/>
      <c r="M14" s="7"/>
      <c r="N14" s="7"/>
      <c r="O14" s="7"/>
      <c r="P14" s="7"/>
      <c r="Q14" s="7"/>
      <c r="R14" s="272"/>
      <c r="S14"/>
      <c r="T14" s="7"/>
      <c r="U14" s="7"/>
      <c r="V14" s="7"/>
    </row>
    <row r="15" spans="1:22" ht="15" customHeight="1" thickBot="1" x14ac:dyDescent="0.3">
      <c r="B15" s="58" t="s">
        <v>115</v>
      </c>
      <c r="C15" s="363" t="s">
        <v>116</v>
      </c>
      <c r="D15" s="364"/>
      <c r="E15" s="8"/>
      <c r="F15" s="310"/>
      <c r="G15" s="311"/>
      <c r="H15" s="311"/>
      <c r="I15" s="311"/>
      <c r="J15" s="312"/>
      <c r="K15" s="194"/>
      <c r="L15" s="194"/>
      <c r="M15" s="7"/>
      <c r="N15" s="7"/>
      <c r="O15" s="7"/>
      <c r="P15" s="7"/>
      <c r="Q15" s="7"/>
      <c r="R15"/>
      <c r="S15"/>
      <c r="T15" s="7"/>
      <c r="U15" s="7"/>
      <c r="V15" s="7"/>
    </row>
    <row r="16" spans="1:22" ht="15" customHeight="1" x14ac:dyDescent="0.25">
      <c r="B16" s="166" t="s">
        <v>91</v>
      </c>
      <c r="C16" s="365"/>
      <c r="D16" s="366"/>
      <c r="E16" s="8"/>
      <c r="F16" s="310"/>
      <c r="G16" s="311"/>
      <c r="H16" s="311"/>
      <c r="I16" s="311"/>
      <c r="J16" s="312"/>
      <c r="K16" s="194"/>
      <c r="L16" s="194"/>
      <c r="M16" s="7"/>
      <c r="N16" s="7"/>
      <c r="O16" s="7"/>
      <c r="P16" s="7"/>
      <c r="Q16" s="7"/>
      <c r="R16"/>
      <c r="S16"/>
      <c r="T16" s="7"/>
      <c r="U16" s="7"/>
      <c r="V16" s="7"/>
    </row>
    <row r="17" spans="2:22" ht="15" customHeight="1" x14ac:dyDescent="0.25">
      <c r="B17" s="167" t="s">
        <v>92</v>
      </c>
      <c r="C17" s="342"/>
      <c r="D17" s="343"/>
      <c r="E17" s="8"/>
      <c r="F17" s="310"/>
      <c r="G17" s="311"/>
      <c r="H17" s="311"/>
      <c r="I17" s="311"/>
      <c r="J17" s="312"/>
      <c r="K17" s="194"/>
      <c r="L17" s="194"/>
      <c r="M17" s="7"/>
      <c r="N17" s="7"/>
      <c r="O17" s="7"/>
      <c r="P17" s="7"/>
      <c r="Q17" s="7"/>
      <c r="R17"/>
      <c r="S17"/>
      <c r="T17" s="7"/>
      <c r="U17" s="7"/>
      <c r="V17" s="7"/>
    </row>
    <row r="18" spans="2:22" ht="15" customHeight="1" x14ac:dyDescent="0.25">
      <c r="B18" s="167" t="s">
        <v>48</v>
      </c>
      <c r="C18" s="342"/>
      <c r="D18" s="343"/>
      <c r="E18" s="8"/>
      <c r="F18" s="310"/>
      <c r="G18" s="311"/>
      <c r="H18" s="311"/>
      <c r="I18" s="311"/>
      <c r="J18" s="312"/>
      <c r="K18" s="194"/>
      <c r="L18" s="194"/>
      <c r="M18" s="7"/>
      <c r="N18" s="7"/>
      <c r="O18" s="7"/>
      <c r="P18" s="7"/>
      <c r="Q18" s="7"/>
      <c r="R18"/>
      <c r="S18"/>
      <c r="T18" s="7"/>
      <c r="U18" s="7"/>
      <c r="V18" s="7"/>
    </row>
    <row r="19" spans="2:22" ht="15" customHeight="1" x14ac:dyDescent="0.25">
      <c r="B19" s="167" t="s">
        <v>49</v>
      </c>
      <c r="C19" s="342"/>
      <c r="D19" s="343"/>
      <c r="E19" s="8"/>
      <c r="F19" s="310"/>
      <c r="G19" s="311"/>
      <c r="H19" s="311"/>
      <c r="I19" s="311"/>
      <c r="J19" s="312"/>
      <c r="K19" s="194"/>
      <c r="L19" s="194"/>
      <c r="M19" s="7"/>
      <c r="N19" s="7"/>
      <c r="O19" s="7"/>
      <c r="P19" s="7"/>
      <c r="Q19" s="7"/>
      <c r="R19"/>
      <c r="S19"/>
      <c r="T19" s="7"/>
      <c r="U19" s="7"/>
      <c r="V19" s="7"/>
    </row>
    <row r="20" spans="2:22" ht="15" customHeight="1" x14ac:dyDescent="0.25">
      <c r="B20" s="167" t="s">
        <v>50</v>
      </c>
      <c r="C20" s="342"/>
      <c r="D20" s="343"/>
      <c r="E20" s="8"/>
      <c r="F20" s="310"/>
      <c r="G20" s="311"/>
      <c r="H20" s="311"/>
      <c r="I20" s="311"/>
      <c r="J20" s="312"/>
      <c r="K20" s="194"/>
      <c r="L20" s="194"/>
      <c r="M20" s="7"/>
      <c r="N20" s="7"/>
      <c r="O20" s="7"/>
      <c r="P20" s="7"/>
      <c r="Q20" s="7"/>
      <c r="R20"/>
      <c r="S20"/>
      <c r="T20" s="7"/>
      <c r="U20" s="7"/>
      <c r="V20" s="7"/>
    </row>
    <row r="21" spans="2:22" ht="15" customHeight="1" x14ac:dyDescent="0.25">
      <c r="B21" s="167" t="s">
        <v>51</v>
      </c>
      <c r="C21" s="342"/>
      <c r="D21" s="343"/>
      <c r="E21" s="8"/>
      <c r="F21" s="310"/>
      <c r="G21" s="311"/>
      <c r="H21" s="311"/>
      <c r="I21" s="311"/>
      <c r="J21" s="312"/>
      <c r="K21" s="194"/>
      <c r="L21" s="194"/>
      <c r="M21" s="7"/>
      <c r="N21" s="7"/>
      <c r="O21" s="7"/>
      <c r="P21" s="7"/>
      <c r="Q21" s="7"/>
      <c r="R21"/>
      <c r="S21"/>
      <c r="T21" s="7"/>
      <c r="U21" s="7"/>
      <c r="V21" s="7"/>
    </row>
    <row r="22" spans="2:22" ht="15" customHeight="1" thickBot="1" x14ac:dyDescent="0.3">
      <c r="B22" s="167" t="s">
        <v>52</v>
      </c>
      <c r="C22" s="342"/>
      <c r="D22" s="343"/>
      <c r="E22" s="8"/>
      <c r="F22" s="313"/>
      <c r="G22" s="314"/>
      <c r="H22" s="314"/>
      <c r="I22" s="314"/>
      <c r="J22" s="315"/>
      <c r="K22" s="194"/>
      <c r="L22" s="194"/>
      <c r="M22" s="7"/>
      <c r="N22" s="7"/>
      <c r="O22" s="7"/>
      <c r="P22" s="7"/>
      <c r="Q22" s="7"/>
      <c r="R22"/>
      <c r="S22" s="7"/>
      <c r="T22" s="7"/>
      <c r="U22" s="7"/>
      <c r="V22" s="7"/>
    </row>
    <row r="23" spans="2:22" ht="15" customHeight="1" x14ac:dyDescent="0.25">
      <c r="B23" s="167" t="s">
        <v>53</v>
      </c>
      <c r="C23" s="342"/>
      <c r="D23" s="343"/>
      <c r="E23" s="8"/>
      <c r="F23" s="194"/>
      <c r="G23" s="194"/>
      <c r="H23" s="194"/>
      <c r="I23" s="194"/>
      <c r="J23" s="194"/>
      <c r="K23" s="194"/>
      <c r="L23" s="194"/>
      <c r="M23" s="7"/>
      <c r="N23" s="7"/>
      <c r="O23" s="7"/>
      <c r="P23" s="7"/>
      <c r="Q23" s="7"/>
      <c r="R23"/>
      <c r="S23" s="7"/>
      <c r="T23" s="7"/>
      <c r="U23" s="7"/>
      <c r="V23" s="7"/>
    </row>
    <row r="24" spans="2:22" ht="15" customHeight="1" x14ac:dyDescent="0.25">
      <c r="B24" s="167" t="s">
        <v>54</v>
      </c>
      <c r="C24" s="342"/>
      <c r="D24" s="343"/>
      <c r="E24" s="8"/>
      <c r="F24" s="194"/>
      <c r="G24" s="194"/>
      <c r="H24" s="194"/>
      <c r="I24" s="194"/>
      <c r="J24" s="194"/>
      <c r="K24" s="194"/>
      <c r="L24" s="194"/>
      <c r="M24" s="7"/>
      <c r="N24" s="7"/>
      <c r="O24" s="7"/>
      <c r="P24" s="7"/>
      <c r="Q24" s="7"/>
      <c r="R24"/>
      <c r="S24" s="7"/>
      <c r="T24" s="7"/>
      <c r="U24" s="7"/>
      <c r="V24" s="7"/>
    </row>
    <row r="25" spans="2:22" ht="15" customHeight="1" thickBot="1" x14ac:dyDescent="0.3">
      <c r="B25" s="168" t="s">
        <v>55</v>
      </c>
      <c r="C25" s="356"/>
      <c r="D25" s="357"/>
      <c r="E25" s="8"/>
      <c r="F25" s="194"/>
      <c r="G25" s="194"/>
      <c r="H25" s="194"/>
      <c r="I25" s="194"/>
      <c r="J25" s="194"/>
      <c r="K25" s="194"/>
      <c r="L25" s="194"/>
      <c r="M25" s="7"/>
      <c r="N25" s="7"/>
      <c r="O25" s="7"/>
      <c r="P25" s="7"/>
      <c r="Q25" s="7"/>
      <c r="R25"/>
      <c r="S25" s="7"/>
      <c r="T25" s="7"/>
      <c r="U25" s="7"/>
      <c r="V25" s="7"/>
    </row>
    <row r="26" spans="2:22" ht="15" customHeight="1" thickBot="1" x14ac:dyDescent="0.3">
      <c r="B26" s="58" t="s">
        <v>56</v>
      </c>
      <c r="C26" s="338">
        <f>SUM(C16:D25)</f>
        <v>0</v>
      </c>
      <c r="D26" s="339"/>
      <c r="E26" s="8"/>
      <c r="F26" s="194"/>
      <c r="G26" s="194"/>
      <c r="H26" s="194"/>
      <c r="I26" s="194"/>
      <c r="J26" s="194"/>
      <c r="K26" s="194"/>
      <c r="L26" s="194"/>
      <c r="M26" s="7"/>
      <c r="N26" s="7"/>
      <c r="O26" s="7"/>
      <c r="P26" s="7"/>
      <c r="Q26" s="7"/>
      <c r="R26"/>
      <c r="S26" s="7"/>
      <c r="T26" s="7"/>
      <c r="U26" s="7"/>
      <c r="V26" s="7"/>
    </row>
    <row r="27" spans="2:22" ht="15" customHeight="1" thickBot="1" x14ac:dyDescent="0.3">
      <c r="B27" s="1"/>
      <c r="C27" s="10"/>
      <c r="D27" s="10"/>
      <c r="E27" s="8"/>
      <c r="F27" s="291"/>
      <c r="G27" s="291"/>
      <c r="H27" s="291"/>
      <c r="I27" s="291"/>
      <c r="J27" s="291"/>
      <c r="K27" s="194"/>
      <c r="L27" s="194"/>
      <c r="M27" s="7"/>
      <c r="N27" s="7"/>
      <c r="O27" s="7"/>
      <c r="P27" s="7"/>
      <c r="Q27" s="7"/>
      <c r="R27"/>
      <c r="S27" s="7"/>
      <c r="T27" s="7"/>
      <c r="U27" s="7"/>
      <c r="V27" s="7"/>
    </row>
    <row r="28" spans="2:22" ht="15" customHeight="1" thickBot="1" x14ac:dyDescent="0.3">
      <c r="B28" s="58" t="s">
        <v>63</v>
      </c>
      <c r="C28" s="260" t="s">
        <v>117</v>
      </c>
      <c r="D28" s="10"/>
      <c r="E28" s="8"/>
      <c r="F28" s="291"/>
      <c r="G28" s="291"/>
      <c r="H28" s="291"/>
      <c r="I28" s="291"/>
      <c r="J28" s="291"/>
      <c r="K28" s="194"/>
      <c r="L28" s="194"/>
      <c r="M28" s="7"/>
      <c r="N28" s="7"/>
      <c r="O28" s="7"/>
      <c r="P28" s="7"/>
      <c r="Q28" s="7"/>
      <c r="R28"/>
      <c r="S28" s="7"/>
      <c r="T28" s="7"/>
      <c r="U28" s="7"/>
      <c r="V28" s="7"/>
    </row>
    <row r="29" spans="2:22" ht="15" customHeight="1" x14ac:dyDescent="0.25">
      <c r="B29" s="4" t="s">
        <v>64</v>
      </c>
      <c r="C29" s="60">
        <f>C26*3</f>
        <v>0</v>
      </c>
      <c r="D29" s="10"/>
      <c r="E29" s="8"/>
      <c r="F29" s="291"/>
      <c r="G29" s="291"/>
      <c r="H29" s="291"/>
      <c r="I29" s="291"/>
      <c r="J29" s="291"/>
      <c r="K29" s="7"/>
      <c r="L29" s="7"/>
      <c r="M29" s="7"/>
      <c r="N29" s="7"/>
      <c r="O29" s="7"/>
      <c r="P29" s="7"/>
      <c r="Q29" s="7"/>
      <c r="R29"/>
      <c r="S29" s="7"/>
      <c r="T29" s="7"/>
      <c r="U29" s="7"/>
      <c r="V29" s="7"/>
    </row>
    <row r="30" spans="2:22" ht="15" customHeight="1" thickBot="1" x14ac:dyDescent="0.3">
      <c r="B30" s="5" t="s">
        <v>65</v>
      </c>
      <c r="C30" s="59">
        <f>C13</f>
        <v>0</v>
      </c>
      <c r="D30" s="10"/>
      <c r="E30" s="8"/>
      <c r="F30" s="291"/>
      <c r="G30" s="291"/>
      <c r="H30" s="291"/>
      <c r="I30" s="291"/>
      <c r="J30" s="291"/>
      <c r="K30" s="7"/>
      <c r="L30" s="7"/>
      <c r="M30" s="7"/>
      <c r="N30" s="7"/>
      <c r="O30" s="7"/>
      <c r="P30" s="7"/>
      <c r="Q30" s="7"/>
      <c r="R30"/>
      <c r="S30" s="7"/>
      <c r="T30" s="7"/>
      <c r="U30" s="7"/>
      <c r="V30" s="7"/>
    </row>
    <row r="31" spans="2:22" ht="15" customHeight="1" x14ac:dyDescent="0.25">
      <c r="B31" s="1"/>
      <c r="C31" s="10"/>
      <c r="D31" s="10"/>
      <c r="E31" s="8"/>
      <c r="F31" s="291"/>
      <c r="G31" s="291"/>
      <c r="H31" s="291"/>
      <c r="I31" s="291"/>
      <c r="J31" s="291"/>
      <c r="K31" s="7"/>
      <c r="L31" s="7"/>
      <c r="M31" s="7"/>
      <c r="N31" s="7"/>
      <c r="O31" s="7"/>
      <c r="P31" s="7"/>
      <c r="Q31" s="7"/>
      <c r="R31"/>
      <c r="S31" s="7"/>
      <c r="T31" s="7"/>
      <c r="U31" s="7"/>
      <c r="V31" s="7"/>
    </row>
    <row r="32" spans="2:22" ht="15" customHeight="1" thickBot="1" x14ac:dyDescent="0.3">
      <c r="B32" s="8"/>
      <c r="C32" s="8"/>
      <c r="D32" s="8"/>
      <c r="E32" s="8"/>
      <c r="F32" s="8"/>
      <c r="G32" s="6"/>
      <c r="H32" s="6"/>
      <c r="I32" s="6"/>
      <c r="J32" s="6"/>
      <c r="K32" s="7"/>
      <c r="L32" s="7"/>
      <c r="M32" s="7"/>
      <c r="N32" s="7"/>
      <c r="O32" s="7"/>
      <c r="P32" s="7"/>
      <c r="Q32" s="7"/>
      <c r="R32"/>
      <c r="S32" s="7"/>
      <c r="T32" s="7"/>
      <c r="U32" s="7"/>
      <c r="V32" s="7"/>
    </row>
    <row r="33" spans="1:22" ht="15" customHeight="1" thickBot="1" x14ac:dyDescent="0.3">
      <c r="B33" s="358" t="s">
        <v>118</v>
      </c>
      <c r="C33" s="359"/>
      <c r="D33" s="8"/>
      <c r="E33" s="335" t="s">
        <v>57</v>
      </c>
      <c r="F33" s="336"/>
      <c r="G33" s="336"/>
      <c r="H33" s="336"/>
      <c r="I33" s="336"/>
      <c r="J33" s="337"/>
      <c r="K33" s="193"/>
      <c r="L33" s="193"/>
      <c r="M33" s="7"/>
      <c r="N33" s="7"/>
      <c r="O33" s="7"/>
      <c r="P33" s="7"/>
      <c r="Q33" s="7"/>
      <c r="R33"/>
      <c r="S33" s="7"/>
      <c r="T33" s="7"/>
      <c r="U33" s="7"/>
      <c r="V33" s="7"/>
    </row>
    <row r="34" spans="1:22" ht="15" customHeight="1" x14ac:dyDescent="0.25">
      <c r="B34" s="11" t="s">
        <v>1</v>
      </c>
      <c r="C34" s="163"/>
      <c r="D34" s="8"/>
      <c r="E34" s="307" t="s">
        <v>172</v>
      </c>
      <c r="F34" s="308"/>
      <c r="G34" s="308"/>
      <c r="H34" s="308"/>
      <c r="I34" s="308"/>
      <c r="J34" s="309"/>
      <c r="K34" s="194"/>
      <c r="L34" s="194"/>
      <c r="M34" s="7"/>
      <c r="N34" s="7"/>
      <c r="O34" s="7"/>
      <c r="P34" s="7"/>
      <c r="Q34" s="7"/>
      <c r="R34"/>
      <c r="S34" s="7"/>
      <c r="T34" s="7"/>
      <c r="U34" s="7"/>
      <c r="V34" s="7"/>
    </row>
    <row r="35" spans="1:22" ht="15" customHeight="1" x14ac:dyDescent="0.25">
      <c r="B35" s="9" t="s">
        <v>17</v>
      </c>
      <c r="C35" s="169"/>
      <c r="D35" s="8"/>
      <c r="E35" s="310"/>
      <c r="F35" s="311"/>
      <c r="G35" s="311"/>
      <c r="H35" s="311"/>
      <c r="I35" s="311"/>
      <c r="J35" s="312"/>
      <c r="K35" s="194"/>
      <c r="L35" s="194"/>
      <c r="M35" s="7"/>
      <c r="N35" s="7"/>
      <c r="O35" s="7"/>
      <c r="P35" s="7"/>
      <c r="Q35" s="7"/>
      <c r="R35"/>
      <c r="S35" s="7"/>
      <c r="T35" s="7"/>
      <c r="U35" s="7"/>
      <c r="V35" s="7"/>
    </row>
    <row r="36" spans="1:22" ht="15" customHeight="1" x14ac:dyDescent="0.25">
      <c r="B36" s="9" t="s">
        <v>18</v>
      </c>
      <c r="C36" s="169"/>
      <c r="D36" s="8"/>
      <c r="E36" s="310"/>
      <c r="F36" s="311"/>
      <c r="G36" s="311"/>
      <c r="H36" s="311"/>
      <c r="I36" s="311"/>
      <c r="J36" s="312"/>
      <c r="K36" s="194"/>
      <c r="L36" s="194"/>
      <c r="M36" s="7"/>
      <c r="N36" s="7"/>
      <c r="O36" s="7"/>
      <c r="P36" s="7"/>
      <c r="Q36" s="7"/>
      <c r="R36"/>
      <c r="S36" s="7"/>
      <c r="T36" s="7"/>
      <c r="U36" s="7"/>
      <c r="V36" s="7"/>
    </row>
    <row r="37" spans="1:22" ht="15" customHeight="1" x14ac:dyDescent="0.25">
      <c r="B37" s="9" t="s">
        <v>19</v>
      </c>
      <c r="C37" s="169"/>
      <c r="D37" s="8"/>
      <c r="E37" s="310"/>
      <c r="F37" s="311"/>
      <c r="G37" s="311"/>
      <c r="H37" s="311"/>
      <c r="I37" s="311"/>
      <c r="J37" s="312"/>
      <c r="K37" s="194"/>
      <c r="L37" s="194"/>
      <c r="M37" s="7"/>
      <c r="N37" s="7"/>
      <c r="O37" s="7"/>
      <c r="P37" s="7"/>
      <c r="Q37" s="7"/>
      <c r="R37"/>
      <c r="S37" s="7"/>
      <c r="T37" s="7"/>
      <c r="U37" s="7"/>
      <c r="V37" s="7"/>
    </row>
    <row r="38" spans="1:22" ht="15" customHeight="1" x14ac:dyDescent="0.25">
      <c r="B38" s="261" t="s">
        <v>166</v>
      </c>
      <c r="C38" s="169"/>
      <c r="D38" s="8"/>
      <c r="E38" s="310"/>
      <c r="F38" s="311"/>
      <c r="G38" s="311"/>
      <c r="H38" s="311"/>
      <c r="I38" s="311"/>
      <c r="J38" s="312"/>
      <c r="K38" s="194"/>
      <c r="L38" s="7">
        <f>IF(C38="yes",1,0)</f>
        <v>0</v>
      </c>
      <c r="M38" s="7"/>
      <c r="N38" s="7"/>
      <c r="O38" s="7"/>
      <c r="P38" s="7"/>
      <c r="Q38" s="7"/>
      <c r="R38" s="7"/>
      <c r="S38" s="7"/>
      <c r="T38" s="7"/>
      <c r="U38" s="7"/>
      <c r="V38" s="7"/>
    </row>
    <row r="39" spans="1:22" ht="15" customHeight="1" x14ac:dyDescent="0.25">
      <c r="B39" s="261" t="s">
        <v>163</v>
      </c>
      <c r="C39" s="169"/>
      <c r="D39" s="8"/>
      <c r="E39" s="310"/>
      <c r="F39" s="311"/>
      <c r="G39" s="311"/>
      <c r="H39" s="311"/>
      <c r="I39" s="311"/>
      <c r="J39" s="312"/>
      <c r="K39" s="264"/>
      <c r="L39" s="7"/>
      <c r="M39" s="7"/>
      <c r="N39" s="7"/>
      <c r="O39" s="7"/>
      <c r="P39" s="7"/>
      <c r="Q39" s="7"/>
      <c r="R39" s="7"/>
      <c r="S39" s="7"/>
      <c r="T39" s="7"/>
      <c r="U39" s="7"/>
      <c r="V39" s="7"/>
    </row>
    <row r="40" spans="1:22" ht="15" customHeight="1" x14ac:dyDescent="0.25">
      <c r="A40" s="282"/>
      <c r="B40" s="283" t="s">
        <v>156</v>
      </c>
      <c r="C40" s="169"/>
      <c r="D40" s="8"/>
      <c r="E40" s="310"/>
      <c r="F40" s="311"/>
      <c r="G40" s="311"/>
      <c r="H40" s="311"/>
      <c r="I40" s="311"/>
      <c r="J40" s="312"/>
      <c r="K40" s="194"/>
      <c r="L40" s="7">
        <f>IF(C40="Buy",1,0)</f>
        <v>0</v>
      </c>
      <c r="M40" s="7"/>
      <c r="N40" s="7"/>
      <c r="O40" s="7"/>
      <c r="P40" s="7"/>
      <c r="Q40" s="7"/>
      <c r="R40" s="7"/>
      <c r="S40" s="7"/>
      <c r="T40" s="7"/>
      <c r="U40" s="7"/>
      <c r="V40" s="7"/>
    </row>
    <row r="41" spans="1:22" ht="15" customHeight="1" x14ac:dyDescent="0.25">
      <c r="A41" s="282"/>
      <c r="B41" s="283" t="s">
        <v>167</v>
      </c>
      <c r="C41" s="284"/>
      <c r="D41" s="8"/>
      <c r="E41" s="310"/>
      <c r="F41" s="311"/>
      <c r="G41" s="311"/>
      <c r="H41" s="311"/>
      <c r="I41" s="311"/>
      <c r="J41" s="312"/>
      <c r="K41" s="264"/>
      <c r="L41" s="7"/>
      <c r="M41" s="7"/>
      <c r="N41" s="7"/>
      <c r="O41" s="7"/>
      <c r="P41" s="7"/>
      <c r="Q41" s="7"/>
      <c r="R41" s="7"/>
      <c r="S41" s="7"/>
      <c r="T41" s="7"/>
      <c r="U41" s="7"/>
      <c r="V41" s="7"/>
    </row>
    <row r="42" spans="1:22" ht="15" customHeight="1" x14ac:dyDescent="0.25">
      <c r="B42" s="261" t="s">
        <v>123</v>
      </c>
      <c r="C42" s="169"/>
      <c r="D42" s="8"/>
      <c r="E42" s="310"/>
      <c r="F42" s="311"/>
      <c r="G42" s="311"/>
      <c r="H42" s="311"/>
      <c r="I42" s="311"/>
      <c r="J42" s="312"/>
      <c r="K42" s="194"/>
      <c r="L42" s="194"/>
      <c r="M42" s="7"/>
      <c r="N42" s="7"/>
      <c r="O42" s="7"/>
      <c r="P42" s="7"/>
      <c r="Q42" s="7"/>
      <c r="R42" s="7"/>
      <c r="S42" s="7"/>
      <c r="T42" s="7"/>
      <c r="U42" s="7"/>
      <c r="V42" s="7"/>
    </row>
    <row r="43" spans="1:22" ht="15" customHeight="1" x14ac:dyDescent="0.25">
      <c r="B43" s="261" t="s">
        <v>124</v>
      </c>
      <c r="C43" s="169"/>
      <c r="D43" s="8"/>
      <c r="E43" s="310"/>
      <c r="F43" s="311"/>
      <c r="G43" s="311"/>
      <c r="H43" s="311"/>
      <c r="I43" s="311"/>
      <c r="J43" s="312"/>
      <c r="K43" s="194"/>
      <c r="L43" s="194"/>
      <c r="M43" s="7"/>
      <c r="N43" s="7"/>
      <c r="O43" s="7"/>
      <c r="P43" s="7"/>
      <c r="Q43" s="7"/>
      <c r="R43" s="7"/>
      <c r="S43" s="7"/>
      <c r="T43" s="7"/>
      <c r="U43" s="7"/>
      <c r="V43" s="7"/>
    </row>
    <row r="44" spans="1:22" ht="15" customHeight="1" x14ac:dyDescent="0.25">
      <c r="B44" s="240" t="s">
        <v>112</v>
      </c>
      <c r="C44" s="241"/>
      <c r="D44" s="8"/>
      <c r="E44" s="310"/>
      <c r="F44" s="311"/>
      <c r="G44" s="311"/>
      <c r="H44" s="311"/>
      <c r="I44" s="311"/>
      <c r="J44" s="312"/>
      <c r="K44" s="194"/>
      <c r="L44" s="194"/>
      <c r="M44" s="7"/>
      <c r="N44" s="7"/>
      <c r="O44" s="7"/>
      <c r="P44" s="7"/>
      <c r="Q44" s="7"/>
      <c r="R44" s="7"/>
      <c r="S44" s="7"/>
      <c r="T44" s="7"/>
      <c r="U44" s="7"/>
      <c r="V44" s="7"/>
    </row>
    <row r="45" spans="1:22" ht="15" customHeight="1" x14ac:dyDescent="0.25">
      <c r="B45" s="240" t="s">
        <v>110</v>
      </c>
      <c r="C45" s="241"/>
      <c r="D45" s="8"/>
      <c r="E45" s="310"/>
      <c r="F45" s="311"/>
      <c r="G45" s="311"/>
      <c r="H45" s="311"/>
      <c r="I45" s="311"/>
      <c r="J45" s="312"/>
      <c r="K45" s="194"/>
      <c r="L45" s="194"/>
      <c r="M45" s="7"/>
      <c r="N45" s="7"/>
      <c r="O45" s="7"/>
      <c r="P45" s="7"/>
      <c r="Q45" s="7"/>
      <c r="R45" s="7"/>
      <c r="S45" s="7"/>
      <c r="T45" s="7"/>
      <c r="U45" s="7"/>
      <c r="V45" s="7"/>
    </row>
    <row r="46" spans="1:22" ht="15" customHeight="1" thickBot="1" x14ac:dyDescent="0.3">
      <c r="B46" s="12" t="s">
        <v>161</v>
      </c>
      <c r="C46" s="170"/>
      <c r="D46" s="8"/>
      <c r="E46" s="310"/>
      <c r="F46" s="311"/>
      <c r="G46" s="311"/>
      <c r="H46" s="311"/>
      <c r="I46" s="311"/>
      <c r="J46" s="312"/>
      <c r="K46" s="264"/>
      <c r="L46" s="264"/>
      <c r="M46" s="7"/>
      <c r="N46" s="7"/>
      <c r="O46" s="7"/>
      <c r="P46" s="7"/>
      <c r="Q46" s="7"/>
      <c r="R46" s="7"/>
      <c r="S46" s="7"/>
      <c r="T46" s="7"/>
      <c r="U46" s="7"/>
      <c r="V46" s="7"/>
    </row>
    <row r="47" spans="1:22" ht="15" customHeight="1" x14ac:dyDescent="0.25">
      <c r="B47" s="13"/>
      <c r="C47" s="202"/>
      <c r="D47" s="8"/>
      <c r="E47" s="310"/>
      <c r="F47" s="311"/>
      <c r="G47" s="311"/>
      <c r="H47" s="311"/>
      <c r="I47" s="311"/>
      <c r="J47" s="312"/>
      <c r="K47" s="264"/>
      <c r="L47" s="264"/>
      <c r="M47" s="7"/>
      <c r="N47" s="7"/>
      <c r="O47" s="7"/>
      <c r="P47" s="7"/>
      <c r="Q47" s="7"/>
      <c r="R47" s="7"/>
      <c r="S47" s="7"/>
      <c r="T47" s="7"/>
      <c r="U47" s="7"/>
      <c r="V47" s="7"/>
    </row>
    <row r="48" spans="1:22" ht="15" customHeight="1" thickBot="1" x14ac:dyDescent="0.3">
      <c r="B48" s="13"/>
      <c r="C48" s="13"/>
      <c r="D48" s="8"/>
      <c r="E48" s="313"/>
      <c r="F48" s="314"/>
      <c r="G48" s="314"/>
      <c r="H48" s="314"/>
      <c r="I48" s="314"/>
      <c r="J48" s="315"/>
      <c r="K48" s="1"/>
      <c r="L48" s="1"/>
      <c r="M48" s="7"/>
      <c r="N48" s="7"/>
      <c r="O48" s="7"/>
      <c r="P48" s="7"/>
      <c r="Q48" s="7"/>
      <c r="R48" s="7"/>
      <c r="S48" s="7"/>
      <c r="T48" s="7"/>
      <c r="U48" s="7"/>
      <c r="V48" s="7"/>
    </row>
    <row r="49" spans="2:22" ht="15" customHeight="1" thickBot="1" x14ac:dyDescent="0.3">
      <c r="B49" s="8"/>
      <c r="C49" s="8"/>
      <c r="D49" s="8"/>
      <c r="E49" s="8"/>
      <c r="F49" s="8"/>
      <c r="G49" s="6"/>
      <c r="H49" s="6"/>
      <c r="I49" s="6"/>
      <c r="J49" s="6"/>
      <c r="K49" s="1"/>
      <c r="L49" s="1"/>
      <c r="M49" s="7"/>
      <c r="N49" s="7"/>
      <c r="O49" s="7"/>
      <c r="P49" s="7"/>
      <c r="Q49" s="7"/>
      <c r="R49" s="7"/>
      <c r="S49" s="7"/>
      <c r="T49" s="7"/>
      <c r="U49" s="7"/>
      <c r="V49" s="7"/>
    </row>
    <row r="50" spans="2:22" ht="15" customHeight="1" thickBot="1" x14ac:dyDescent="0.3">
      <c r="B50" s="304" t="s">
        <v>119</v>
      </c>
      <c r="C50" s="306"/>
      <c r="D50" s="8"/>
      <c r="E50" s="304" t="s">
        <v>58</v>
      </c>
      <c r="F50" s="305"/>
      <c r="G50" s="305"/>
      <c r="H50" s="305"/>
      <c r="I50" s="305"/>
      <c r="J50" s="306"/>
      <c r="K50" s="193"/>
      <c r="L50" s="193"/>
      <c r="M50" s="7"/>
      <c r="N50" s="7"/>
      <c r="O50" s="7"/>
      <c r="P50" s="7"/>
      <c r="Q50" s="7"/>
      <c r="R50" s="7"/>
      <c r="S50" s="7"/>
      <c r="T50" s="7"/>
      <c r="U50" s="7"/>
      <c r="V50" s="7"/>
    </row>
    <row r="51" spans="2:22" ht="15" customHeight="1" x14ac:dyDescent="0.25">
      <c r="B51" s="11" t="s">
        <v>67</v>
      </c>
      <c r="C51" s="171"/>
      <c r="D51" s="8"/>
      <c r="E51" s="307" t="s">
        <v>173</v>
      </c>
      <c r="F51" s="308"/>
      <c r="G51" s="308"/>
      <c r="H51" s="308"/>
      <c r="I51" s="308"/>
      <c r="J51" s="309"/>
      <c r="K51" s="196"/>
      <c r="L51" s="196"/>
      <c r="M51" s="7"/>
      <c r="N51" s="7"/>
      <c r="O51" s="7"/>
      <c r="P51" s="7"/>
      <c r="Q51" s="7"/>
      <c r="R51" s="7"/>
      <c r="S51" s="7"/>
      <c r="T51" s="7"/>
      <c r="U51" s="7"/>
      <c r="V51" s="7"/>
    </row>
    <row r="52" spans="2:22" ht="15" customHeight="1" x14ac:dyDescent="0.25">
      <c r="B52" s="9" t="s">
        <v>24</v>
      </c>
      <c r="C52" s="169"/>
      <c r="D52" s="8"/>
      <c r="E52" s="310"/>
      <c r="F52" s="311"/>
      <c r="G52" s="311"/>
      <c r="H52" s="311"/>
      <c r="I52" s="311"/>
      <c r="J52" s="312"/>
      <c r="K52" s="196"/>
      <c r="L52" s="196"/>
      <c r="M52" s="7"/>
      <c r="N52" s="7"/>
      <c r="O52" s="7"/>
      <c r="P52" s="7"/>
      <c r="Q52" s="7"/>
      <c r="R52" s="7"/>
      <c r="S52" s="7"/>
      <c r="T52" s="7"/>
      <c r="U52" s="7"/>
      <c r="V52" s="7"/>
    </row>
    <row r="53" spans="2:22" ht="15" customHeight="1" x14ac:dyDescent="0.25">
      <c r="B53" s="9" t="s">
        <v>94</v>
      </c>
      <c r="C53" s="169"/>
      <c r="D53" s="8"/>
      <c r="E53" s="310"/>
      <c r="F53" s="311"/>
      <c r="G53" s="311"/>
      <c r="H53" s="311"/>
      <c r="I53" s="311"/>
      <c r="J53" s="312"/>
      <c r="K53" s="196"/>
      <c r="L53" s="7">
        <f>IF(C53="yes",1,0)</f>
        <v>0</v>
      </c>
      <c r="M53" s="7"/>
      <c r="N53" s="7"/>
      <c r="O53" s="7"/>
      <c r="P53" s="7"/>
      <c r="Q53" s="7"/>
      <c r="R53" s="7"/>
      <c r="S53" s="7"/>
      <c r="T53" s="7"/>
      <c r="U53" s="7"/>
      <c r="V53" s="7"/>
    </row>
    <row r="54" spans="2:22" ht="15" customHeight="1" x14ac:dyDescent="0.25">
      <c r="B54" s="9" t="s">
        <v>164</v>
      </c>
      <c r="C54" s="169"/>
      <c r="D54" s="8"/>
      <c r="E54" s="310"/>
      <c r="F54" s="311"/>
      <c r="G54" s="311"/>
      <c r="H54" s="311"/>
      <c r="I54" s="311"/>
      <c r="J54" s="312"/>
      <c r="K54" s="196"/>
      <c r="L54" s="7"/>
      <c r="M54" s="7"/>
      <c r="N54" s="7"/>
      <c r="O54" s="7"/>
      <c r="P54" s="7"/>
      <c r="Q54" s="7"/>
      <c r="R54" s="7"/>
      <c r="S54" s="7"/>
      <c r="T54" s="7"/>
      <c r="U54" s="7"/>
      <c r="V54" s="7"/>
    </row>
    <row r="55" spans="2:22" ht="15" customHeight="1" x14ac:dyDescent="0.25">
      <c r="B55" s="9" t="s">
        <v>93</v>
      </c>
      <c r="C55" s="169"/>
      <c r="D55" s="8"/>
      <c r="E55" s="310"/>
      <c r="F55" s="311"/>
      <c r="G55" s="311"/>
      <c r="H55" s="311"/>
      <c r="I55" s="311"/>
      <c r="J55" s="312"/>
      <c r="K55" s="196"/>
      <c r="L55" s="7">
        <f>IF(C55="yes",1,0)</f>
        <v>0</v>
      </c>
      <c r="M55" s="7"/>
      <c r="N55" s="7"/>
      <c r="O55" s="7"/>
      <c r="P55" s="7"/>
      <c r="Q55" s="7"/>
      <c r="R55" s="7"/>
      <c r="S55" s="7"/>
      <c r="T55" s="7"/>
      <c r="U55" s="7"/>
      <c r="V55" s="7"/>
    </row>
    <row r="56" spans="2:22" ht="15" customHeight="1" x14ac:dyDescent="0.25">
      <c r="B56" s="9" t="s">
        <v>165</v>
      </c>
      <c r="C56" s="169"/>
      <c r="D56" s="8"/>
      <c r="E56" s="310"/>
      <c r="F56" s="311"/>
      <c r="G56" s="311"/>
      <c r="H56" s="311"/>
      <c r="I56" s="311"/>
      <c r="J56" s="312"/>
      <c r="K56" s="196"/>
      <c r="L56" s="7"/>
      <c r="M56" s="7"/>
      <c r="N56" s="7"/>
      <c r="O56" s="7"/>
      <c r="P56" s="7"/>
      <c r="Q56" s="7"/>
      <c r="R56" s="7"/>
      <c r="S56" s="7"/>
      <c r="T56" s="7"/>
      <c r="U56" s="7"/>
      <c r="V56" s="7"/>
    </row>
    <row r="57" spans="2:22" ht="15" customHeight="1" x14ac:dyDescent="0.25">
      <c r="B57" s="9" t="s">
        <v>109</v>
      </c>
      <c r="C57" s="239"/>
      <c r="D57" s="8"/>
      <c r="E57" s="310"/>
      <c r="F57" s="311"/>
      <c r="G57" s="311"/>
      <c r="H57" s="311"/>
      <c r="I57" s="311"/>
      <c r="J57" s="312"/>
      <c r="K57" s="196"/>
      <c r="L57" s="7"/>
      <c r="M57" s="7"/>
      <c r="N57" s="7"/>
      <c r="O57" s="7"/>
      <c r="P57" s="7"/>
      <c r="Q57" s="7"/>
      <c r="R57" s="7"/>
      <c r="S57" s="7"/>
      <c r="T57" s="7"/>
      <c r="U57" s="7"/>
      <c r="V57" s="7"/>
    </row>
    <row r="58" spans="2:22" ht="15" customHeight="1" x14ac:dyDescent="0.25">
      <c r="B58" s="9" t="s">
        <v>68</v>
      </c>
      <c r="C58" s="172"/>
      <c r="D58" s="8"/>
      <c r="E58" s="310"/>
      <c r="F58" s="311"/>
      <c r="G58" s="311"/>
      <c r="H58" s="311"/>
      <c r="I58" s="311"/>
      <c r="J58" s="312"/>
      <c r="K58" s="196"/>
      <c r="L58" s="196"/>
      <c r="M58" s="7"/>
      <c r="N58" s="7"/>
      <c r="O58" s="7"/>
      <c r="P58" s="7"/>
      <c r="Q58" s="7"/>
      <c r="R58" s="7"/>
      <c r="S58" s="7"/>
      <c r="T58" s="7"/>
      <c r="U58" s="7"/>
      <c r="V58" s="7"/>
    </row>
    <row r="59" spans="2:22" ht="15" customHeight="1" x14ac:dyDescent="0.25">
      <c r="B59" s="9" t="s">
        <v>140</v>
      </c>
      <c r="C59" s="169"/>
      <c r="D59" s="8"/>
      <c r="E59" s="310"/>
      <c r="F59" s="311"/>
      <c r="G59" s="311"/>
      <c r="H59" s="311"/>
      <c r="I59" s="311"/>
      <c r="J59" s="312"/>
      <c r="K59" s="196"/>
      <c r="L59" s="196"/>
      <c r="M59" s="7"/>
      <c r="N59" s="7"/>
      <c r="O59" s="7"/>
      <c r="P59" s="7"/>
      <c r="Q59" s="7"/>
      <c r="R59" s="7"/>
      <c r="S59" s="7"/>
      <c r="T59" s="7"/>
      <c r="U59" s="7"/>
      <c r="V59" s="7"/>
    </row>
    <row r="60" spans="2:22" ht="15" customHeight="1" thickBot="1" x14ac:dyDescent="0.3">
      <c r="B60" s="12" t="s">
        <v>141</v>
      </c>
      <c r="C60" s="170"/>
      <c r="D60" s="8"/>
      <c r="E60" s="313"/>
      <c r="F60" s="314"/>
      <c r="G60" s="314"/>
      <c r="H60" s="314"/>
      <c r="I60" s="314"/>
      <c r="J60" s="315"/>
      <c r="K60" s="196"/>
      <c r="L60" s="196"/>
      <c r="M60" s="7"/>
      <c r="N60" s="7"/>
      <c r="O60" s="7"/>
      <c r="P60" s="7"/>
      <c r="Q60" s="7"/>
      <c r="R60" s="7"/>
      <c r="S60" s="7"/>
      <c r="T60" s="7"/>
      <c r="U60" s="7"/>
      <c r="V60" s="7"/>
    </row>
    <row r="61" spans="2:22" ht="15" customHeight="1" x14ac:dyDescent="0.25">
      <c r="B61" s="8"/>
      <c r="C61" s="8"/>
      <c r="D61" s="8"/>
      <c r="E61" s="8"/>
      <c r="F61" s="8"/>
      <c r="G61" s="6"/>
      <c r="H61" s="6"/>
      <c r="I61" s="6"/>
      <c r="J61" s="6"/>
      <c r="K61" s="1"/>
      <c r="L61" s="1"/>
      <c r="M61" s="7"/>
      <c r="N61" s="7"/>
      <c r="O61" s="7"/>
      <c r="P61" s="7"/>
      <c r="Q61" s="7"/>
      <c r="R61" s="7"/>
      <c r="S61" s="7"/>
      <c r="T61" s="7"/>
      <c r="U61" s="7"/>
      <c r="V61" s="7"/>
    </row>
    <row r="62" spans="2:22" ht="15" customHeight="1" thickBot="1" x14ac:dyDescent="0.3">
      <c r="B62" s="8"/>
      <c r="C62" s="8"/>
      <c r="D62" s="8"/>
      <c r="E62" s="8"/>
      <c r="F62" s="8"/>
      <c r="G62" s="6"/>
      <c r="H62" s="6"/>
      <c r="I62" s="6"/>
      <c r="J62" s="6"/>
      <c r="K62" s="1"/>
      <c r="L62" s="1"/>
      <c r="M62" s="7"/>
      <c r="N62" s="7"/>
      <c r="O62" s="7"/>
      <c r="P62" s="7"/>
      <c r="Q62" s="7"/>
      <c r="R62" s="7"/>
      <c r="S62" s="7"/>
      <c r="T62" s="7"/>
      <c r="U62" s="7"/>
      <c r="V62" s="7"/>
    </row>
    <row r="63" spans="2:22" ht="15" customHeight="1" thickBot="1" x14ac:dyDescent="0.3">
      <c r="B63" s="344" t="s">
        <v>120</v>
      </c>
      <c r="C63" s="345"/>
      <c r="D63" s="8"/>
      <c r="E63" s="316" t="s">
        <v>59</v>
      </c>
      <c r="F63" s="317"/>
      <c r="G63" s="317"/>
      <c r="H63" s="317"/>
      <c r="I63" s="317"/>
      <c r="J63" s="318"/>
      <c r="K63" s="193"/>
      <c r="L63" s="193"/>
      <c r="M63" s="7"/>
      <c r="N63" s="7"/>
      <c r="O63" s="7"/>
      <c r="P63" s="7"/>
      <c r="Q63" s="7"/>
      <c r="R63" s="7"/>
      <c r="S63" s="7"/>
      <c r="T63" s="7"/>
      <c r="U63" s="7"/>
      <c r="V63" s="7"/>
    </row>
    <row r="64" spans="2:22" ht="15" customHeight="1" x14ac:dyDescent="0.25">
      <c r="B64" s="11" t="s">
        <v>31</v>
      </c>
      <c r="C64" s="163"/>
      <c r="D64" s="8"/>
      <c r="E64" s="307" t="s">
        <v>174</v>
      </c>
      <c r="F64" s="308"/>
      <c r="G64" s="308"/>
      <c r="H64" s="308"/>
      <c r="I64" s="308"/>
      <c r="J64" s="309"/>
      <c r="K64" s="195"/>
      <c r="L64" s="195"/>
      <c r="M64" s="7"/>
      <c r="N64" s="7"/>
      <c r="O64" s="7"/>
      <c r="P64" s="7"/>
      <c r="Q64" s="7"/>
      <c r="R64" s="7"/>
      <c r="S64" s="7"/>
      <c r="T64" s="7"/>
      <c r="U64" s="7"/>
      <c r="V64" s="7"/>
    </row>
    <row r="65" spans="2:22" ht="15" customHeight="1" x14ac:dyDescent="0.25">
      <c r="B65" s="261" t="s">
        <v>121</v>
      </c>
      <c r="C65" s="169"/>
      <c r="D65" s="8"/>
      <c r="E65" s="310"/>
      <c r="F65" s="311"/>
      <c r="G65" s="311"/>
      <c r="H65" s="311"/>
      <c r="I65" s="311"/>
      <c r="J65" s="312"/>
      <c r="K65" s="195"/>
      <c r="L65" s="195"/>
      <c r="M65" s="7"/>
      <c r="N65" s="7"/>
      <c r="O65" s="7"/>
      <c r="P65" s="7"/>
      <c r="Q65" s="7"/>
      <c r="R65" s="7"/>
      <c r="S65" s="7"/>
      <c r="T65" s="7"/>
      <c r="U65" s="7"/>
      <c r="V65" s="7"/>
    </row>
    <row r="66" spans="2:22" ht="15" customHeight="1" x14ac:dyDescent="0.25">
      <c r="B66" s="261" t="s">
        <v>122</v>
      </c>
      <c r="C66" s="169"/>
      <c r="D66" s="8"/>
      <c r="E66" s="310"/>
      <c r="F66" s="311"/>
      <c r="G66" s="311"/>
      <c r="H66" s="311"/>
      <c r="I66" s="311"/>
      <c r="J66" s="312"/>
      <c r="K66" s="195"/>
      <c r="L66" s="195"/>
      <c r="M66" s="7"/>
      <c r="N66" s="7"/>
      <c r="O66" s="7"/>
      <c r="P66" s="7"/>
      <c r="Q66" s="7"/>
      <c r="R66" s="7"/>
      <c r="S66" s="7"/>
      <c r="T66" s="7"/>
      <c r="U66" s="7"/>
      <c r="V66" s="7"/>
    </row>
    <row r="67" spans="2:22" ht="15" customHeight="1" x14ac:dyDescent="0.25">
      <c r="B67" s="261" t="s">
        <v>166</v>
      </c>
      <c r="C67" s="169"/>
      <c r="D67" s="8"/>
      <c r="E67" s="310"/>
      <c r="F67" s="311"/>
      <c r="G67" s="311"/>
      <c r="H67" s="311"/>
      <c r="I67" s="311"/>
      <c r="J67" s="312"/>
      <c r="K67" s="195"/>
      <c r="L67" s="7">
        <f>IF(C67="yes",1,0)</f>
        <v>0</v>
      </c>
      <c r="M67" s="7"/>
      <c r="N67" s="7"/>
      <c r="O67" s="7"/>
      <c r="P67" s="7"/>
      <c r="Q67" s="7"/>
      <c r="R67" s="7"/>
      <c r="S67" s="7"/>
      <c r="T67" s="7"/>
      <c r="U67" s="7"/>
      <c r="V67" s="7"/>
    </row>
    <row r="68" spans="2:22" ht="15" customHeight="1" x14ac:dyDescent="0.25">
      <c r="B68" s="261" t="s">
        <v>163</v>
      </c>
      <c r="C68" s="169"/>
      <c r="D68" s="8"/>
      <c r="E68" s="310"/>
      <c r="F68" s="311"/>
      <c r="G68" s="311"/>
      <c r="H68" s="311"/>
      <c r="I68" s="311"/>
      <c r="J68" s="312"/>
      <c r="K68" s="195"/>
      <c r="L68" s="7"/>
      <c r="M68" s="7"/>
      <c r="N68" s="7"/>
      <c r="O68" s="7"/>
      <c r="P68" s="7"/>
      <c r="Q68" s="7"/>
      <c r="R68" s="7"/>
      <c r="S68" s="7"/>
      <c r="T68" s="7"/>
      <c r="U68" s="7"/>
      <c r="V68" s="7"/>
    </row>
    <row r="69" spans="2:22" ht="15" customHeight="1" x14ac:dyDescent="0.25">
      <c r="B69" s="261" t="s">
        <v>123</v>
      </c>
      <c r="C69" s="169"/>
      <c r="D69" s="8"/>
      <c r="E69" s="310"/>
      <c r="F69" s="311"/>
      <c r="G69" s="311"/>
      <c r="H69" s="311"/>
      <c r="I69" s="311"/>
      <c r="J69" s="312"/>
      <c r="K69" s="195"/>
      <c r="L69" s="195"/>
      <c r="M69" s="7"/>
      <c r="N69" s="7"/>
      <c r="O69" s="7"/>
      <c r="P69" s="7"/>
      <c r="Q69" s="7"/>
      <c r="R69" s="7"/>
      <c r="S69" s="7"/>
      <c r="T69" s="7"/>
      <c r="U69" s="7"/>
      <c r="V69" s="7"/>
    </row>
    <row r="70" spans="2:22" ht="15" customHeight="1" x14ac:dyDescent="0.25">
      <c r="B70" s="261" t="s">
        <v>124</v>
      </c>
      <c r="C70" s="169"/>
      <c r="D70" s="8"/>
      <c r="E70" s="310"/>
      <c r="F70" s="311"/>
      <c r="G70" s="311"/>
      <c r="H70" s="311"/>
      <c r="I70" s="311"/>
      <c r="J70" s="312"/>
      <c r="K70" s="195"/>
      <c r="L70" s="195"/>
      <c r="M70" s="7"/>
      <c r="N70" s="7"/>
      <c r="O70" s="7"/>
      <c r="P70" s="7"/>
      <c r="Q70" s="7"/>
      <c r="R70" s="7"/>
      <c r="S70" s="7"/>
      <c r="T70" s="7"/>
      <c r="U70" s="7"/>
      <c r="V70" s="7"/>
    </row>
    <row r="71" spans="2:22" ht="15" customHeight="1" x14ac:dyDescent="0.25">
      <c r="B71" s="261" t="s">
        <v>125</v>
      </c>
      <c r="C71" s="169"/>
      <c r="D71" s="8"/>
      <c r="E71" s="310"/>
      <c r="F71" s="311"/>
      <c r="G71" s="311"/>
      <c r="H71" s="311"/>
      <c r="I71" s="311"/>
      <c r="J71" s="312"/>
      <c r="K71" s="194"/>
      <c r="L71" s="194"/>
      <c r="M71" s="7"/>
      <c r="N71" s="7"/>
      <c r="O71" s="7"/>
      <c r="P71" s="7"/>
      <c r="Q71" s="7"/>
      <c r="R71" s="7"/>
      <c r="S71" s="7"/>
      <c r="T71" s="7"/>
      <c r="U71" s="7"/>
      <c r="V71" s="7"/>
    </row>
    <row r="72" spans="2:22" ht="14.25" customHeight="1" thickBot="1" x14ac:dyDescent="0.3">
      <c r="B72" s="262" t="s">
        <v>126</v>
      </c>
      <c r="C72" s="170"/>
      <c r="D72" s="8"/>
      <c r="E72" s="310"/>
      <c r="F72" s="311"/>
      <c r="G72" s="311"/>
      <c r="H72" s="311"/>
      <c r="I72" s="311"/>
      <c r="J72" s="312"/>
      <c r="K72" s="194"/>
      <c r="L72" s="194"/>
      <c r="M72" s="7"/>
      <c r="N72" s="7"/>
      <c r="O72" s="7"/>
      <c r="P72" s="7"/>
      <c r="Q72" s="7"/>
      <c r="R72" s="7"/>
      <c r="S72" s="7"/>
      <c r="T72" s="7"/>
      <c r="U72" s="7"/>
      <c r="V72" s="7"/>
    </row>
    <row r="73" spans="2:22" ht="15" customHeight="1" x14ac:dyDescent="0.25">
      <c r="B73" s="8"/>
      <c r="C73" s="8"/>
      <c r="D73" s="8"/>
      <c r="E73" s="310"/>
      <c r="F73" s="311"/>
      <c r="G73" s="311"/>
      <c r="H73" s="311"/>
      <c r="I73" s="311"/>
      <c r="J73" s="312"/>
      <c r="K73" s="7"/>
      <c r="L73" s="7"/>
      <c r="M73" s="7"/>
      <c r="N73" s="7"/>
      <c r="O73" s="7"/>
      <c r="P73" s="7"/>
      <c r="Q73" s="7"/>
      <c r="R73" s="7"/>
      <c r="S73" s="7"/>
      <c r="T73" s="7"/>
      <c r="U73" s="7"/>
      <c r="V73" s="7"/>
    </row>
    <row r="74" spans="2:22" ht="15" customHeight="1" x14ac:dyDescent="0.25">
      <c r="B74" s="8"/>
      <c r="C74" s="8"/>
      <c r="D74" s="8"/>
      <c r="E74" s="310"/>
      <c r="F74" s="311"/>
      <c r="G74" s="311"/>
      <c r="H74" s="311"/>
      <c r="I74" s="311"/>
      <c r="J74" s="312"/>
      <c r="K74" s="7"/>
      <c r="L74" s="7"/>
      <c r="M74" s="7"/>
      <c r="N74" s="7"/>
      <c r="O74" s="7"/>
      <c r="P74" s="7"/>
      <c r="Q74" s="7"/>
      <c r="R74" s="7"/>
      <c r="S74" s="7"/>
      <c r="T74" s="7"/>
      <c r="U74" s="7"/>
      <c r="V74" s="7"/>
    </row>
    <row r="75" spans="2:22" ht="15" customHeight="1" thickBot="1" x14ac:dyDescent="0.3">
      <c r="B75" s="8"/>
      <c r="C75" s="8"/>
      <c r="D75" s="8"/>
      <c r="E75" s="313"/>
      <c r="F75" s="314"/>
      <c r="G75" s="314"/>
      <c r="H75" s="314"/>
      <c r="I75" s="314"/>
      <c r="J75" s="315"/>
      <c r="K75" s="7"/>
      <c r="L75" s="7"/>
      <c r="M75" s="7"/>
      <c r="N75" s="7"/>
      <c r="O75" s="7"/>
      <c r="P75" s="7"/>
      <c r="Q75" s="7"/>
      <c r="R75" s="7"/>
      <c r="S75" s="7"/>
      <c r="T75" s="7"/>
      <c r="U75" s="7"/>
      <c r="V75" s="7"/>
    </row>
    <row r="76" spans="2:22" ht="15" customHeight="1" thickBot="1" x14ac:dyDescent="0.3">
      <c r="B76" s="8"/>
      <c r="C76" s="8"/>
      <c r="D76" s="8"/>
      <c r="E76" s="8"/>
      <c r="F76" s="8"/>
      <c r="G76" s="6"/>
      <c r="H76" s="6"/>
      <c r="I76" s="6"/>
      <c r="J76" s="6"/>
      <c r="K76" s="7"/>
      <c r="L76" s="7"/>
      <c r="M76" s="7"/>
      <c r="N76" s="7"/>
      <c r="O76" s="7"/>
      <c r="P76" s="7"/>
      <c r="Q76" s="7"/>
      <c r="R76" s="7"/>
      <c r="S76" s="7"/>
      <c r="T76" s="7"/>
      <c r="U76" s="7"/>
      <c r="V76" s="7"/>
    </row>
    <row r="77" spans="2:22" ht="15" customHeight="1" thickBot="1" x14ac:dyDescent="0.3">
      <c r="B77" s="346" t="s">
        <v>162</v>
      </c>
      <c r="C77" s="347"/>
      <c r="D77" s="8"/>
      <c r="E77" s="328" t="s">
        <v>162</v>
      </c>
      <c r="F77" s="329"/>
      <c r="G77" s="329"/>
      <c r="H77" s="329"/>
      <c r="I77" s="329"/>
      <c r="J77" s="330"/>
      <c r="K77" s="7"/>
      <c r="L77" s="7"/>
      <c r="M77" s="7"/>
      <c r="N77" s="7"/>
      <c r="O77" s="7"/>
      <c r="P77" s="7"/>
      <c r="Q77" s="7"/>
      <c r="R77" s="7"/>
      <c r="S77" s="7"/>
      <c r="T77" s="7"/>
      <c r="U77" s="7"/>
      <c r="V77" s="7"/>
    </row>
    <row r="78" spans="2:22" ht="15" customHeight="1" x14ac:dyDescent="0.25">
      <c r="B78" s="11" t="s">
        <v>89</v>
      </c>
      <c r="C78" s="200">
        <v>0.25</v>
      </c>
      <c r="D78" s="8"/>
      <c r="E78" s="307" t="s">
        <v>142</v>
      </c>
      <c r="F78" s="308"/>
      <c r="G78" s="308"/>
      <c r="H78" s="308"/>
      <c r="I78" s="308"/>
      <c r="J78" s="309"/>
      <c r="K78" s="7"/>
      <c r="L78" s="7"/>
      <c r="M78" s="7"/>
      <c r="N78" s="7"/>
      <c r="O78" s="7"/>
      <c r="P78" s="7"/>
      <c r="Q78" s="7"/>
      <c r="R78" s="7"/>
      <c r="S78" s="7"/>
      <c r="T78" s="7"/>
      <c r="U78" s="7"/>
      <c r="V78" s="7"/>
    </row>
    <row r="79" spans="2:22" ht="15" customHeight="1" x14ac:dyDescent="0.25">
      <c r="B79" s="261" t="s">
        <v>133</v>
      </c>
      <c r="C79" s="169"/>
      <c r="D79" s="8"/>
      <c r="E79" s="310"/>
      <c r="F79" s="311"/>
      <c r="G79" s="311"/>
      <c r="H79" s="311"/>
      <c r="I79" s="311"/>
      <c r="J79" s="312"/>
      <c r="K79" s="7"/>
      <c r="L79" s="7"/>
      <c r="M79" s="7"/>
      <c r="N79" s="7"/>
      <c r="O79" s="7"/>
      <c r="P79" s="7"/>
      <c r="Q79" s="7"/>
      <c r="R79" s="7"/>
      <c r="S79" s="7"/>
      <c r="T79" s="7"/>
      <c r="U79" s="7"/>
      <c r="V79" s="7"/>
    </row>
    <row r="80" spans="2:22" ht="15" customHeight="1" x14ac:dyDescent="0.25">
      <c r="B80" s="261" t="s">
        <v>134</v>
      </c>
      <c r="C80" s="169"/>
      <c r="D80" s="8"/>
      <c r="E80" s="310"/>
      <c r="F80" s="311"/>
      <c r="G80" s="311"/>
      <c r="H80" s="311"/>
      <c r="I80" s="311"/>
      <c r="J80" s="312"/>
      <c r="K80" s="7"/>
      <c r="L80" s="7"/>
      <c r="M80" s="7"/>
      <c r="N80" s="7"/>
      <c r="O80" s="7"/>
      <c r="P80" s="7"/>
      <c r="Q80" s="7"/>
      <c r="R80" s="7"/>
      <c r="S80" s="7"/>
      <c r="T80" s="7"/>
      <c r="U80" s="7"/>
      <c r="V80" s="7"/>
    </row>
    <row r="81" spans="2:23" ht="15" customHeight="1" x14ac:dyDescent="0.25">
      <c r="B81" s="261" t="s">
        <v>135</v>
      </c>
      <c r="C81" s="169"/>
      <c r="D81" s="8"/>
      <c r="E81" s="310"/>
      <c r="F81" s="311"/>
      <c r="G81" s="311"/>
      <c r="H81" s="311"/>
      <c r="I81" s="311"/>
      <c r="J81" s="312"/>
      <c r="K81" s="194"/>
      <c r="L81" s="194"/>
      <c r="M81" s="7"/>
      <c r="N81" s="7"/>
      <c r="O81" s="7"/>
      <c r="P81" s="7"/>
      <c r="Q81" s="7"/>
      <c r="R81" s="7"/>
      <c r="S81" s="7"/>
      <c r="T81" s="7"/>
      <c r="U81" s="7"/>
      <c r="V81" s="7"/>
    </row>
    <row r="82" spans="2:23" ht="15" customHeight="1" x14ac:dyDescent="0.25">
      <c r="B82" s="9" t="s">
        <v>127</v>
      </c>
      <c r="C82" s="169"/>
      <c r="D82" s="8"/>
      <c r="E82" s="310"/>
      <c r="F82" s="311"/>
      <c r="G82" s="311"/>
      <c r="H82" s="311"/>
      <c r="I82" s="311"/>
      <c r="J82" s="312"/>
      <c r="K82" s="194"/>
      <c r="L82" s="194"/>
      <c r="M82" s="7"/>
      <c r="N82" s="7"/>
      <c r="O82" s="7"/>
      <c r="P82" s="7"/>
      <c r="Q82" s="7"/>
      <c r="R82" s="7"/>
      <c r="S82" s="7"/>
      <c r="T82" s="7"/>
      <c r="U82" s="7"/>
      <c r="V82" s="7"/>
    </row>
    <row r="83" spans="2:23" ht="15" customHeight="1" x14ac:dyDescent="0.25">
      <c r="B83" s="9" t="s">
        <v>73</v>
      </c>
      <c r="C83" s="169"/>
      <c r="D83" s="8"/>
      <c r="E83" s="310"/>
      <c r="F83" s="311"/>
      <c r="G83" s="311"/>
      <c r="H83" s="311"/>
      <c r="I83" s="311"/>
      <c r="J83" s="312"/>
      <c r="K83" s="7"/>
      <c r="L83" s="7"/>
      <c r="M83" s="7"/>
      <c r="N83" s="7"/>
      <c r="O83" s="7"/>
      <c r="P83" s="7"/>
      <c r="Q83" s="7"/>
      <c r="R83" s="7"/>
      <c r="S83" s="7"/>
      <c r="T83" s="7"/>
      <c r="U83" s="7"/>
      <c r="V83" s="7"/>
    </row>
    <row r="84" spans="2:23" ht="15" customHeight="1" x14ac:dyDescent="0.25">
      <c r="B84" s="9" t="s">
        <v>128</v>
      </c>
      <c r="C84" s="169"/>
      <c r="D84" s="8"/>
      <c r="E84" s="310"/>
      <c r="F84" s="311"/>
      <c r="G84" s="311"/>
      <c r="H84" s="311"/>
      <c r="I84" s="311"/>
      <c r="J84" s="312"/>
      <c r="K84" s="7"/>
      <c r="L84" s="7"/>
      <c r="M84" s="7"/>
      <c r="N84" s="7"/>
      <c r="O84" s="7"/>
      <c r="P84" s="7"/>
      <c r="Q84" s="7"/>
      <c r="R84" s="7"/>
      <c r="S84" s="7"/>
      <c r="T84" s="7"/>
      <c r="U84" s="7"/>
      <c r="V84" s="7"/>
    </row>
    <row r="85" spans="2:23" ht="15.75" thickBot="1" x14ac:dyDescent="0.3">
      <c r="B85" s="12" t="s">
        <v>38</v>
      </c>
      <c r="C85" s="165"/>
      <c r="D85" s="7"/>
      <c r="E85" s="310"/>
      <c r="F85" s="311"/>
      <c r="G85" s="311"/>
      <c r="H85" s="311"/>
      <c r="I85" s="311"/>
      <c r="J85" s="312"/>
      <c r="K85" s="7"/>
      <c r="L85" s="7"/>
      <c r="M85" s="7"/>
      <c r="N85" s="7"/>
      <c r="O85" s="7"/>
      <c r="P85" s="7"/>
      <c r="Q85" s="7"/>
      <c r="R85" s="7"/>
      <c r="S85" s="7"/>
      <c r="T85" s="7"/>
      <c r="U85" s="7"/>
      <c r="V85" s="7"/>
    </row>
    <row r="86" spans="2:23" x14ac:dyDescent="0.25">
      <c r="B86" s="7"/>
      <c r="C86" s="7"/>
      <c r="D86" s="7"/>
      <c r="E86" s="310"/>
      <c r="F86" s="311"/>
      <c r="G86" s="311"/>
      <c r="H86" s="311"/>
      <c r="I86" s="311"/>
      <c r="J86" s="312"/>
      <c r="K86" s="7"/>
      <c r="L86" s="7"/>
      <c r="M86" s="7"/>
      <c r="N86" s="7"/>
      <c r="O86" s="7"/>
      <c r="P86" s="7"/>
      <c r="Q86" s="7"/>
      <c r="R86" s="7"/>
      <c r="S86" s="7"/>
      <c r="T86" s="7"/>
      <c r="U86" s="7"/>
      <c r="V86" s="7"/>
    </row>
    <row r="87" spans="2:23" ht="15.75" thickBot="1" x14ac:dyDescent="0.3">
      <c r="B87" s="7"/>
      <c r="C87" s="7"/>
      <c r="D87" s="7"/>
      <c r="E87" s="313"/>
      <c r="F87" s="314"/>
      <c r="G87" s="314"/>
      <c r="H87" s="314"/>
      <c r="I87" s="314"/>
      <c r="J87" s="315"/>
      <c r="K87" s="7"/>
      <c r="L87" s="7"/>
      <c r="M87" s="7"/>
      <c r="N87" s="7"/>
      <c r="O87" s="7"/>
      <c r="P87" s="7"/>
      <c r="Q87" s="7"/>
      <c r="R87" s="7"/>
      <c r="S87" s="7"/>
      <c r="T87" s="7"/>
      <c r="U87" s="7"/>
      <c r="V87" s="7"/>
    </row>
    <row r="88" spans="2:23" ht="15.75" thickBot="1" x14ac:dyDescent="0.3">
      <c r="B88" s="7"/>
      <c r="C88" s="7"/>
      <c r="D88" s="7"/>
      <c r="E88" s="7"/>
      <c r="F88" s="7"/>
      <c r="G88" s="7"/>
      <c r="H88" s="7"/>
      <c r="I88" s="7"/>
      <c r="J88" s="7"/>
      <c r="K88" s="7"/>
      <c r="L88" s="7"/>
      <c r="M88" s="7"/>
      <c r="N88" s="7"/>
      <c r="O88" s="7"/>
      <c r="P88" s="7"/>
      <c r="Q88" s="7"/>
      <c r="R88" s="7"/>
      <c r="S88" s="7"/>
      <c r="T88" s="7"/>
      <c r="U88" s="7"/>
      <c r="V88" s="7"/>
    </row>
    <row r="89" spans="2:23" ht="30.75" thickBot="1" x14ac:dyDescent="0.3">
      <c r="B89" s="14" t="s">
        <v>34</v>
      </c>
      <c r="C89" s="15" t="s">
        <v>35</v>
      </c>
      <c r="D89" s="263" t="s">
        <v>137</v>
      </c>
      <c r="E89" s="16" t="s">
        <v>36</v>
      </c>
      <c r="F89" s="17" t="s">
        <v>90</v>
      </c>
      <c r="G89" s="17" t="s">
        <v>37</v>
      </c>
      <c r="H89" s="18" t="s">
        <v>136</v>
      </c>
      <c r="I89" s="8"/>
      <c r="J89" s="8"/>
      <c r="K89" s="7"/>
      <c r="L89" s="303" t="s">
        <v>88</v>
      </c>
      <c r="M89" s="303"/>
      <c r="N89" s="80" t="s">
        <v>108</v>
      </c>
      <c r="O89" s="7"/>
      <c r="P89" s="7"/>
      <c r="Q89" s="7"/>
      <c r="R89" s="7"/>
      <c r="S89" s="7"/>
      <c r="T89" s="7"/>
      <c r="U89" s="7"/>
      <c r="V89" s="7"/>
      <c r="W89" s="7"/>
    </row>
    <row r="90" spans="2:23" x14ac:dyDescent="0.25">
      <c r="B90" s="268"/>
      <c r="C90" s="173"/>
      <c r="D90" s="174"/>
      <c r="E90" s="174"/>
      <c r="F90" s="175"/>
      <c r="G90" s="176"/>
      <c r="H90" s="177"/>
      <c r="I90" s="1"/>
      <c r="J90" s="1"/>
      <c r="K90" s="7"/>
      <c r="L90" s="7">
        <f>IF(H90="yes",1,0)</f>
        <v>0</v>
      </c>
      <c r="M90" s="128">
        <f t="shared" ref="M90:M98" si="0">L90*((D90+E90+F90)*C90)*$C$78</f>
        <v>0</v>
      </c>
      <c r="N90" s="7">
        <f>IF(C90&gt;0,1,0)</f>
        <v>0</v>
      </c>
      <c r="O90" s="7"/>
      <c r="P90" s="7"/>
      <c r="Q90" s="7"/>
      <c r="R90" s="7"/>
      <c r="S90" s="7"/>
      <c r="T90" s="7"/>
      <c r="U90" s="7"/>
      <c r="V90" s="7"/>
      <c r="W90" s="7"/>
    </row>
    <row r="91" spans="2:23" x14ac:dyDescent="0.25">
      <c r="B91" s="178"/>
      <c r="C91" s="179"/>
      <c r="D91" s="180"/>
      <c r="E91" s="180"/>
      <c r="F91" s="181"/>
      <c r="G91" s="182"/>
      <c r="H91" s="177"/>
      <c r="I91" s="1"/>
      <c r="J91" s="1"/>
      <c r="K91" s="7"/>
      <c r="L91" s="7">
        <f t="shared" ref="L91:L98" si="1">IF(H91="yes",1,0)</f>
        <v>0</v>
      </c>
      <c r="M91" s="128">
        <f t="shared" si="0"/>
        <v>0</v>
      </c>
      <c r="N91" s="7">
        <f t="shared" ref="N91:N98" si="2">IF(C91&gt;0,1,0)</f>
        <v>0</v>
      </c>
      <c r="O91" s="7"/>
      <c r="P91" s="7"/>
      <c r="Q91" s="7"/>
      <c r="R91" s="7"/>
      <c r="S91" s="7"/>
      <c r="T91" s="7"/>
      <c r="U91" s="7"/>
      <c r="V91" s="7"/>
      <c r="W91" s="7"/>
    </row>
    <row r="92" spans="2:23" x14ac:dyDescent="0.25">
      <c r="B92" s="178"/>
      <c r="C92" s="179"/>
      <c r="D92" s="180"/>
      <c r="E92" s="180"/>
      <c r="F92" s="181"/>
      <c r="G92" s="182"/>
      <c r="H92" s="177"/>
      <c r="I92" s="1"/>
      <c r="J92" s="1"/>
      <c r="K92" s="7"/>
      <c r="L92" s="7">
        <f t="shared" si="1"/>
        <v>0</v>
      </c>
      <c r="M92" s="128">
        <f t="shared" si="0"/>
        <v>0</v>
      </c>
      <c r="N92" s="7">
        <f t="shared" si="2"/>
        <v>0</v>
      </c>
      <c r="O92" s="7"/>
      <c r="P92" s="7"/>
      <c r="Q92" s="7"/>
      <c r="R92" s="7"/>
      <c r="S92" s="7"/>
      <c r="T92" s="7"/>
      <c r="U92" s="7"/>
      <c r="V92" s="7"/>
      <c r="W92" s="7"/>
    </row>
    <row r="93" spans="2:23" x14ac:dyDescent="0.25">
      <c r="B93" s="178"/>
      <c r="C93" s="179"/>
      <c r="D93" s="180"/>
      <c r="E93" s="180"/>
      <c r="F93" s="181"/>
      <c r="G93" s="182"/>
      <c r="H93" s="177"/>
      <c r="I93" s="1"/>
      <c r="J93" s="1"/>
      <c r="K93" s="7"/>
      <c r="L93" s="7">
        <f t="shared" si="1"/>
        <v>0</v>
      </c>
      <c r="M93" s="128">
        <f t="shared" si="0"/>
        <v>0</v>
      </c>
      <c r="N93" s="7">
        <f t="shared" si="2"/>
        <v>0</v>
      </c>
      <c r="O93" s="7"/>
      <c r="P93" s="7"/>
      <c r="Q93" s="7"/>
      <c r="R93" s="7"/>
      <c r="S93" s="7"/>
      <c r="T93" s="7"/>
      <c r="U93" s="7"/>
      <c r="V93" s="7"/>
      <c r="W93" s="7"/>
    </row>
    <row r="94" spans="2:23" x14ac:dyDescent="0.25">
      <c r="B94" s="183"/>
      <c r="C94" s="184"/>
      <c r="D94" s="185"/>
      <c r="E94" s="185"/>
      <c r="F94" s="186"/>
      <c r="G94" s="187"/>
      <c r="H94" s="177"/>
      <c r="I94" s="1"/>
      <c r="J94" s="1"/>
      <c r="K94" s="7"/>
      <c r="L94" s="7">
        <f t="shared" si="1"/>
        <v>0</v>
      </c>
      <c r="M94" s="128">
        <f t="shared" si="0"/>
        <v>0</v>
      </c>
      <c r="N94" s="7">
        <f t="shared" si="2"/>
        <v>0</v>
      </c>
      <c r="O94" s="7"/>
      <c r="P94" s="7"/>
      <c r="Q94" s="7"/>
      <c r="R94" s="7"/>
      <c r="S94" s="7"/>
      <c r="T94" s="7"/>
      <c r="U94" s="7"/>
      <c r="V94" s="7"/>
      <c r="W94" s="7"/>
    </row>
    <row r="95" spans="2:23" x14ac:dyDescent="0.25">
      <c r="B95" s="183"/>
      <c r="C95" s="184"/>
      <c r="D95" s="185"/>
      <c r="E95" s="185"/>
      <c r="F95" s="186"/>
      <c r="G95" s="187"/>
      <c r="H95" s="177"/>
      <c r="I95" s="1"/>
      <c r="J95" s="1"/>
      <c r="K95" s="7"/>
      <c r="L95" s="7">
        <f t="shared" si="1"/>
        <v>0</v>
      </c>
      <c r="M95" s="128">
        <f t="shared" si="0"/>
        <v>0</v>
      </c>
      <c r="N95" s="7">
        <f t="shared" si="2"/>
        <v>0</v>
      </c>
      <c r="O95" s="7"/>
      <c r="P95" s="7"/>
      <c r="Q95" s="7"/>
      <c r="R95" s="7"/>
      <c r="S95" s="7"/>
      <c r="T95" s="7"/>
      <c r="U95" s="7"/>
      <c r="V95" s="7"/>
      <c r="W95" s="7"/>
    </row>
    <row r="96" spans="2:23" x14ac:dyDescent="0.25">
      <c r="B96" s="183"/>
      <c r="C96" s="184"/>
      <c r="D96" s="185"/>
      <c r="E96" s="185"/>
      <c r="F96" s="186"/>
      <c r="G96" s="187"/>
      <c r="H96" s="177"/>
      <c r="I96" s="1"/>
      <c r="J96" s="1"/>
      <c r="K96" s="7"/>
      <c r="L96" s="7">
        <f t="shared" si="1"/>
        <v>0</v>
      </c>
      <c r="M96" s="128">
        <f t="shared" si="0"/>
        <v>0</v>
      </c>
      <c r="N96" s="7">
        <f t="shared" si="2"/>
        <v>0</v>
      </c>
      <c r="O96" s="7"/>
      <c r="P96" s="7"/>
      <c r="Q96" s="7"/>
      <c r="R96" s="7"/>
      <c r="S96" s="7"/>
      <c r="T96" s="7"/>
      <c r="U96" s="7"/>
      <c r="V96" s="7"/>
      <c r="W96" s="7"/>
    </row>
    <row r="97" spans="2:23" x14ac:dyDescent="0.25">
      <c r="B97" s="183"/>
      <c r="C97" s="184"/>
      <c r="D97" s="185"/>
      <c r="E97" s="185"/>
      <c r="F97" s="186"/>
      <c r="G97" s="187"/>
      <c r="H97" s="177"/>
      <c r="I97" s="1"/>
      <c r="J97" s="1"/>
      <c r="K97" s="7"/>
      <c r="L97" s="7">
        <f t="shared" si="1"/>
        <v>0</v>
      </c>
      <c r="M97" s="128">
        <f t="shared" si="0"/>
        <v>0</v>
      </c>
      <c r="N97" s="7">
        <f t="shared" si="2"/>
        <v>0</v>
      </c>
      <c r="O97" s="7"/>
      <c r="P97" s="7"/>
      <c r="Q97" s="7"/>
      <c r="R97" s="7"/>
      <c r="S97" s="7"/>
      <c r="T97" s="7"/>
      <c r="U97" s="7"/>
      <c r="V97" s="7"/>
      <c r="W97" s="7"/>
    </row>
    <row r="98" spans="2:23" ht="15.75" thickBot="1" x14ac:dyDescent="0.3">
      <c r="B98" s="188"/>
      <c r="C98" s="189"/>
      <c r="D98" s="190"/>
      <c r="E98" s="190"/>
      <c r="F98" s="191"/>
      <c r="G98" s="192"/>
      <c r="H98" s="197"/>
      <c r="I98" s="1"/>
      <c r="J98" s="1"/>
      <c r="K98" s="7"/>
      <c r="L98" s="7">
        <f t="shared" si="1"/>
        <v>0</v>
      </c>
      <c r="M98" s="128">
        <f t="shared" si="0"/>
        <v>0</v>
      </c>
      <c r="N98" s="7">
        <f t="shared" si="2"/>
        <v>0</v>
      </c>
      <c r="O98" s="7"/>
      <c r="P98" s="7"/>
      <c r="Q98" s="7"/>
      <c r="R98" s="7"/>
      <c r="S98" s="7"/>
      <c r="T98" s="7"/>
      <c r="U98" s="7"/>
      <c r="V98" s="7"/>
      <c r="W98" s="7"/>
    </row>
    <row r="99" spans="2:23" x14ac:dyDescent="0.25">
      <c r="B99" s="1"/>
      <c r="C99" s="202"/>
      <c r="D99" s="1"/>
      <c r="E99" s="1"/>
      <c r="F99" s="1"/>
      <c r="G99" s="202"/>
      <c r="H99" s="1"/>
      <c r="I99" s="1"/>
      <c r="J99" s="1"/>
      <c r="K99" s="7"/>
      <c r="L99" s="7"/>
      <c r="M99" s="128"/>
      <c r="N99" s="7">
        <f>SUM(N90:N98)</f>
        <v>0</v>
      </c>
      <c r="O99" s="7"/>
      <c r="P99" s="7"/>
      <c r="Q99" s="7"/>
      <c r="R99" s="7"/>
      <c r="S99" s="7"/>
      <c r="T99" s="7"/>
      <c r="U99" s="7"/>
      <c r="V99" s="7"/>
      <c r="W99" s="7"/>
    </row>
    <row r="100" spans="2:23" ht="15.75" thickBot="1" x14ac:dyDescent="0.3">
      <c r="B100" s="13"/>
      <c r="C100" s="13"/>
      <c r="D100" s="7"/>
      <c r="E100" s="7"/>
      <c r="F100" s="7"/>
      <c r="G100" s="7"/>
      <c r="H100" s="7"/>
      <c r="I100" s="7"/>
      <c r="J100" s="7"/>
      <c r="K100" s="7"/>
      <c r="L100" s="7"/>
      <c r="M100" s="7"/>
      <c r="N100" s="7"/>
      <c r="O100" s="7"/>
      <c r="P100" s="7"/>
      <c r="Q100" s="7"/>
      <c r="R100" s="7"/>
      <c r="S100" s="7"/>
      <c r="T100" s="7"/>
      <c r="U100" s="7"/>
      <c r="V100" s="7"/>
    </row>
    <row r="101" spans="2:23" ht="15" customHeight="1" thickBot="1" x14ac:dyDescent="0.3">
      <c r="B101" s="348" t="s">
        <v>96</v>
      </c>
      <c r="C101" s="349"/>
      <c r="D101" s="8"/>
      <c r="E101" s="350" t="s">
        <v>57</v>
      </c>
      <c r="F101" s="351"/>
      <c r="G101" s="351"/>
      <c r="H101" s="351"/>
      <c r="I101" s="351"/>
      <c r="J101" s="352"/>
      <c r="K101" s="193"/>
      <c r="L101" s="193"/>
      <c r="M101" s="7"/>
      <c r="N101" s="7"/>
      <c r="O101" s="7"/>
      <c r="P101" s="7"/>
      <c r="Q101" s="7"/>
      <c r="R101" s="7"/>
      <c r="S101" s="7"/>
      <c r="T101" s="7"/>
      <c r="U101" s="7"/>
      <c r="V101" s="7"/>
    </row>
    <row r="102" spans="2:23" ht="15" customHeight="1" x14ac:dyDescent="0.25">
      <c r="B102" s="11" t="s">
        <v>98</v>
      </c>
      <c r="C102" s="163"/>
      <c r="D102" s="8"/>
      <c r="E102" s="307" t="s">
        <v>170</v>
      </c>
      <c r="F102" s="308"/>
      <c r="G102" s="308"/>
      <c r="H102" s="308"/>
      <c r="I102" s="308"/>
      <c r="J102" s="309"/>
      <c r="K102" s="193"/>
      <c r="L102" s="193"/>
      <c r="M102" s="7"/>
      <c r="N102" s="7"/>
      <c r="O102" s="7"/>
      <c r="P102" s="7"/>
      <c r="Q102" s="7"/>
      <c r="R102" s="7"/>
      <c r="S102" s="7"/>
      <c r="T102" s="7"/>
      <c r="U102" s="7"/>
      <c r="V102" s="7"/>
    </row>
    <row r="103" spans="2:23" ht="15" customHeight="1" x14ac:dyDescent="0.25">
      <c r="B103" s="9" t="s">
        <v>100</v>
      </c>
      <c r="C103" s="172"/>
      <c r="D103" s="8"/>
      <c r="E103" s="310"/>
      <c r="F103" s="311"/>
      <c r="G103" s="311"/>
      <c r="H103" s="311"/>
      <c r="I103" s="311"/>
      <c r="J103" s="312"/>
      <c r="K103" s="193"/>
      <c r="L103" s="193"/>
      <c r="M103" s="7"/>
      <c r="N103" s="7"/>
      <c r="O103" s="7"/>
      <c r="P103" s="7"/>
      <c r="Q103" s="7"/>
      <c r="R103" s="7"/>
      <c r="S103" s="7"/>
      <c r="T103" s="7"/>
      <c r="U103" s="7"/>
      <c r="V103" s="7"/>
    </row>
    <row r="104" spans="2:23" ht="15" customHeight="1" x14ac:dyDescent="0.25">
      <c r="B104" s="9" t="s">
        <v>97</v>
      </c>
      <c r="C104" s="172"/>
      <c r="D104" s="8"/>
      <c r="E104" s="310"/>
      <c r="F104" s="311"/>
      <c r="G104" s="311"/>
      <c r="H104" s="311"/>
      <c r="I104" s="311"/>
      <c r="J104" s="312"/>
      <c r="K104" s="193"/>
      <c r="L104" s="193"/>
      <c r="M104" s="7"/>
      <c r="N104" s="7"/>
      <c r="O104" s="7"/>
      <c r="P104" s="7"/>
      <c r="Q104" s="7"/>
      <c r="R104" s="7"/>
      <c r="S104" s="7"/>
      <c r="T104" s="7"/>
      <c r="U104" s="7"/>
      <c r="V104" s="7"/>
    </row>
    <row r="105" spans="2:23" ht="15" customHeight="1" x14ac:dyDescent="0.25">
      <c r="B105" s="9" t="s">
        <v>99</v>
      </c>
      <c r="C105" s="203" t="str">
        <f>IF(C104=0,"0",(ROUNDUP((C102/C104),0))*C103)</f>
        <v>0</v>
      </c>
      <c r="D105" s="8"/>
      <c r="E105" s="310"/>
      <c r="F105" s="311"/>
      <c r="G105" s="311"/>
      <c r="H105" s="311"/>
      <c r="I105" s="311"/>
      <c r="J105" s="312"/>
      <c r="K105" s="193"/>
      <c r="L105" s="193"/>
      <c r="M105" s="7"/>
      <c r="N105" s="7"/>
      <c r="O105" s="7"/>
      <c r="P105" s="7"/>
      <c r="Q105" s="7"/>
      <c r="R105" s="7"/>
      <c r="S105" s="7"/>
      <c r="T105" s="7"/>
      <c r="U105" s="7"/>
      <c r="V105" s="7"/>
    </row>
    <row r="106" spans="2:23" ht="15" customHeight="1" x14ac:dyDescent="0.25">
      <c r="B106" s="9" t="s">
        <v>129</v>
      </c>
      <c r="C106" s="204"/>
      <c r="D106" s="8"/>
      <c r="E106" s="310"/>
      <c r="F106" s="311"/>
      <c r="G106" s="311"/>
      <c r="H106" s="311"/>
      <c r="I106" s="311"/>
      <c r="J106" s="312"/>
      <c r="K106" s="193"/>
      <c r="L106" s="218"/>
      <c r="M106" s="7"/>
      <c r="N106" s="7"/>
      <c r="O106" s="7"/>
      <c r="P106" s="7"/>
      <c r="Q106" s="7"/>
      <c r="R106" s="7"/>
      <c r="S106" s="7"/>
      <c r="T106" s="7"/>
      <c r="U106" s="7"/>
      <c r="V106" s="7"/>
    </row>
    <row r="107" spans="2:23" ht="15" customHeight="1" x14ac:dyDescent="0.25">
      <c r="B107" s="9" t="s">
        <v>1</v>
      </c>
      <c r="C107" s="172"/>
      <c r="D107" s="8"/>
      <c r="E107" s="310"/>
      <c r="F107" s="311"/>
      <c r="G107" s="311"/>
      <c r="H107" s="311"/>
      <c r="I107" s="311"/>
      <c r="J107" s="312"/>
      <c r="K107" s="194"/>
      <c r="L107" s="194"/>
      <c r="M107" s="7"/>
      <c r="N107" s="7"/>
      <c r="O107" s="7"/>
      <c r="P107" s="7"/>
      <c r="Q107" s="7"/>
      <c r="R107" s="7"/>
      <c r="S107" s="7"/>
      <c r="T107" s="7"/>
      <c r="U107" s="7"/>
      <c r="V107" s="7"/>
    </row>
    <row r="108" spans="2:23" ht="15" customHeight="1" x14ac:dyDescent="0.25">
      <c r="B108" s="9" t="s">
        <v>121</v>
      </c>
      <c r="C108" s="169"/>
      <c r="D108" s="8"/>
      <c r="E108" s="310"/>
      <c r="F108" s="311"/>
      <c r="G108" s="311"/>
      <c r="H108" s="311"/>
      <c r="I108" s="311"/>
      <c r="J108" s="312"/>
      <c r="K108" s="194"/>
      <c r="L108" s="194"/>
      <c r="M108" s="7"/>
      <c r="N108" s="7"/>
      <c r="O108" s="7"/>
      <c r="P108" s="7"/>
      <c r="Q108" s="7"/>
      <c r="R108" s="7"/>
      <c r="S108" s="7"/>
      <c r="T108" s="7"/>
      <c r="U108" s="7"/>
      <c r="V108" s="7"/>
    </row>
    <row r="109" spans="2:23" ht="15" customHeight="1" x14ac:dyDescent="0.25">
      <c r="B109" s="9" t="s">
        <v>130</v>
      </c>
      <c r="C109" s="169"/>
      <c r="D109" s="8"/>
      <c r="E109" s="310"/>
      <c r="F109" s="311"/>
      <c r="G109" s="311"/>
      <c r="H109" s="311"/>
      <c r="I109" s="311"/>
      <c r="J109" s="312"/>
      <c r="K109" s="194"/>
      <c r="L109" s="194"/>
      <c r="M109" s="7"/>
      <c r="N109" s="7"/>
      <c r="O109" s="7"/>
      <c r="P109" s="7"/>
      <c r="Q109" s="7"/>
      <c r="R109" s="7"/>
      <c r="S109" s="7"/>
      <c r="T109" s="7"/>
      <c r="U109" s="7"/>
      <c r="V109" s="7"/>
    </row>
    <row r="110" spans="2:23" ht="15" customHeight="1" x14ac:dyDescent="0.25">
      <c r="B110" s="9" t="s">
        <v>122</v>
      </c>
      <c r="C110" s="169"/>
      <c r="D110" s="8"/>
      <c r="E110" s="310"/>
      <c r="F110" s="311"/>
      <c r="G110" s="311"/>
      <c r="H110" s="311"/>
      <c r="I110" s="311"/>
      <c r="J110" s="312"/>
      <c r="K110" s="194"/>
      <c r="L110" s="194"/>
      <c r="M110" s="7"/>
      <c r="N110" s="7"/>
      <c r="O110" s="7"/>
      <c r="P110" s="7"/>
      <c r="Q110" s="7"/>
      <c r="R110" s="7"/>
      <c r="S110" s="7"/>
      <c r="T110" s="7"/>
      <c r="U110" s="7"/>
      <c r="V110" s="7"/>
    </row>
    <row r="111" spans="2:23" ht="15" customHeight="1" x14ac:dyDescent="0.25">
      <c r="B111" s="261" t="s">
        <v>166</v>
      </c>
      <c r="C111" s="169"/>
      <c r="D111" s="8"/>
      <c r="E111" s="310"/>
      <c r="F111" s="311"/>
      <c r="G111" s="311"/>
      <c r="H111" s="311"/>
      <c r="I111" s="311"/>
      <c r="J111" s="312"/>
      <c r="K111" s="194"/>
      <c r="L111" s="7">
        <f>IF(C111="yes",1,0)</f>
        <v>0</v>
      </c>
      <c r="M111" s="7"/>
      <c r="N111" s="7"/>
      <c r="O111" s="7"/>
      <c r="P111" s="7"/>
      <c r="Q111" s="7"/>
      <c r="R111" s="7"/>
      <c r="S111" s="7"/>
      <c r="T111" s="7"/>
      <c r="U111" s="7"/>
      <c r="V111" s="7"/>
    </row>
    <row r="112" spans="2:23" ht="15" customHeight="1" x14ac:dyDescent="0.25">
      <c r="B112" s="261" t="s">
        <v>163</v>
      </c>
      <c r="C112" s="169"/>
      <c r="D112" s="8"/>
      <c r="E112" s="310"/>
      <c r="F112" s="311"/>
      <c r="G112" s="311"/>
      <c r="H112" s="311"/>
      <c r="I112" s="311"/>
      <c r="J112" s="312"/>
      <c r="K112" s="264"/>
      <c r="L112" s="7"/>
      <c r="M112" s="7"/>
      <c r="N112" s="7"/>
      <c r="O112" s="7"/>
      <c r="P112" s="7"/>
      <c r="Q112" s="7"/>
      <c r="R112" s="7"/>
      <c r="S112" s="7"/>
      <c r="T112" s="7"/>
      <c r="U112" s="7"/>
      <c r="V112" s="7"/>
    </row>
    <row r="113" spans="2:22" ht="15" customHeight="1" x14ac:dyDescent="0.25">
      <c r="B113" s="261" t="s">
        <v>143</v>
      </c>
      <c r="C113" s="169"/>
      <c r="D113" s="8"/>
      <c r="E113" s="310"/>
      <c r="F113" s="311"/>
      <c r="G113" s="311"/>
      <c r="H113" s="311"/>
      <c r="I113" s="311"/>
      <c r="J113" s="312"/>
      <c r="K113" s="194"/>
      <c r="L113" s="194"/>
      <c r="M113" s="7"/>
      <c r="N113" s="7"/>
      <c r="O113" s="7"/>
      <c r="P113" s="7"/>
      <c r="Q113" s="7"/>
      <c r="R113" s="7"/>
      <c r="S113" s="7"/>
      <c r="T113" s="7"/>
      <c r="U113" s="7"/>
      <c r="V113" s="7"/>
    </row>
    <row r="114" spans="2:22" ht="15" customHeight="1" x14ac:dyDescent="0.25">
      <c r="B114" s="261" t="s">
        <v>144</v>
      </c>
      <c r="C114" s="169"/>
      <c r="D114" s="8"/>
      <c r="E114" s="310"/>
      <c r="F114" s="311"/>
      <c r="G114" s="311"/>
      <c r="H114" s="311"/>
      <c r="I114" s="311"/>
      <c r="J114" s="312"/>
      <c r="K114" s="194"/>
      <c r="L114" s="194"/>
      <c r="M114" s="7"/>
      <c r="N114" s="7"/>
      <c r="O114" s="7"/>
      <c r="P114" s="7"/>
      <c r="Q114" s="7"/>
      <c r="R114" s="7"/>
      <c r="S114" s="7"/>
      <c r="T114" s="7"/>
      <c r="U114" s="7"/>
      <c r="V114" s="7"/>
    </row>
    <row r="115" spans="2:22" ht="15" customHeight="1" x14ac:dyDescent="0.25">
      <c r="B115" s="9" t="s">
        <v>125</v>
      </c>
      <c r="C115" s="169"/>
      <c r="D115" s="8"/>
      <c r="E115" s="310"/>
      <c r="F115" s="311"/>
      <c r="G115" s="311"/>
      <c r="H115" s="311"/>
      <c r="I115" s="311"/>
      <c r="J115" s="312"/>
      <c r="K115" s="194"/>
      <c r="L115" s="194"/>
      <c r="M115" s="7"/>
      <c r="N115" s="7"/>
      <c r="O115" s="7"/>
      <c r="P115" s="7"/>
      <c r="Q115" s="7"/>
      <c r="R115" s="7"/>
      <c r="S115" s="7"/>
      <c r="T115" s="7"/>
      <c r="U115" s="7"/>
      <c r="V115" s="7"/>
    </row>
    <row r="116" spans="2:22" ht="15" customHeight="1" x14ac:dyDescent="0.25">
      <c r="B116" s="9" t="s">
        <v>126</v>
      </c>
      <c r="C116" s="169"/>
      <c r="D116" s="8"/>
      <c r="E116" s="310"/>
      <c r="F116" s="311"/>
      <c r="G116" s="311"/>
      <c r="H116" s="311"/>
      <c r="I116" s="311"/>
      <c r="J116" s="312"/>
      <c r="K116" s="194"/>
      <c r="L116" s="194"/>
      <c r="M116" s="7"/>
      <c r="N116" s="7"/>
      <c r="O116" s="7"/>
      <c r="P116" s="7"/>
      <c r="Q116" s="7"/>
      <c r="R116" s="7"/>
      <c r="S116" s="7"/>
      <c r="T116" s="7"/>
      <c r="U116" s="7"/>
      <c r="V116" s="7"/>
    </row>
    <row r="117" spans="2:22" ht="15" customHeight="1" x14ac:dyDescent="0.25">
      <c r="B117" s="9" t="s">
        <v>131</v>
      </c>
      <c r="C117" s="169"/>
      <c r="D117" s="8"/>
      <c r="E117" s="310"/>
      <c r="F117" s="311"/>
      <c r="G117" s="311"/>
      <c r="H117" s="311"/>
      <c r="I117" s="311"/>
      <c r="J117" s="312"/>
      <c r="K117" s="196"/>
      <c r="L117" s="196"/>
      <c r="M117" s="7"/>
      <c r="N117" s="7"/>
      <c r="O117" s="7"/>
      <c r="P117" s="7"/>
      <c r="Q117" s="7"/>
      <c r="R117" s="7"/>
      <c r="S117" s="7"/>
      <c r="T117" s="7"/>
      <c r="U117" s="7"/>
      <c r="V117" s="7"/>
    </row>
    <row r="118" spans="2:22" ht="15" customHeight="1" thickBot="1" x14ac:dyDescent="0.3">
      <c r="B118" s="9" t="s">
        <v>132</v>
      </c>
      <c r="C118" s="169"/>
      <c r="D118" s="8"/>
      <c r="E118" s="313"/>
      <c r="F118" s="314"/>
      <c r="G118" s="314"/>
      <c r="H118" s="314"/>
      <c r="I118" s="314"/>
      <c r="J118" s="315"/>
      <c r="K118" s="196"/>
      <c r="L118" s="196"/>
      <c r="M118" s="7"/>
      <c r="N118" s="7"/>
      <c r="O118" s="7"/>
      <c r="P118" s="7"/>
      <c r="Q118" s="7"/>
      <c r="R118" s="7"/>
      <c r="S118" s="7"/>
      <c r="T118" s="7"/>
      <c r="U118" s="7"/>
      <c r="V118" s="7"/>
    </row>
    <row r="119" spans="2:22" ht="15" customHeight="1" x14ac:dyDescent="0.25">
      <c r="B119" s="261" t="s">
        <v>168</v>
      </c>
      <c r="C119" s="169"/>
      <c r="D119" s="8"/>
      <c r="E119" s="264"/>
      <c r="F119" s="264"/>
      <c r="G119" s="264"/>
      <c r="H119" s="264"/>
      <c r="I119" s="264"/>
      <c r="J119" s="264"/>
      <c r="K119" s="196"/>
      <c r="L119" s="7">
        <f>IF(C119="yes",1,0)</f>
        <v>0</v>
      </c>
      <c r="M119" s="7"/>
      <c r="N119" s="7"/>
      <c r="O119" s="7"/>
      <c r="P119" s="7"/>
      <c r="Q119" s="7"/>
      <c r="R119" s="7"/>
      <c r="S119" s="7"/>
      <c r="T119" s="7"/>
      <c r="U119" s="7"/>
      <c r="V119" s="7"/>
    </row>
    <row r="120" spans="2:22" ht="15" customHeight="1" x14ac:dyDescent="0.25">
      <c r="B120" s="9" t="s">
        <v>164</v>
      </c>
      <c r="C120" s="169"/>
      <c r="D120" s="8"/>
      <c r="E120" s="264"/>
      <c r="F120" s="264"/>
      <c r="G120" s="264"/>
      <c r="H120" s="264"/>
      <c r="I120" s="264"/>
      <c r="J120" s="264"/>
      <c r="K120" s="196"/>
      <c r="L120" s="7"/>
      <c r="M120" s="7"/>
      <c r="N120" s="7"/>
      <c r="O120" s="7"/>
      <c r="P120" s="7"/>
      <c r="Q120" s="7"/>
      <c r="R120" s="7"/>
      <c r="S120" s="7"/>
      <c r="T120" s="7"/>
      <c r="U120" s="7"/>
      <c r="V120" s="7"/>
    </row>
    <row r="121" spans="2:22" ht="15" customHeight="1" x14ac:dyDescent="0.25">
      <c r="B121" s="261" t="s">
        <v>169</v>
      </c>
      <c r="C121" s="169"/>
      <c r="D121" s="8"/>
      <c r="E121" s="264"/>
      <c r="F121" s="264"/>
      <c r="G121" s="264"/>
      <c r="H121" s="264"/>
      <c r="I121" s="264"/>
      <c r="J121" s="264"/>
      <c r="K121" s="196"/>
      <c r="L121" s="7">
        <f>IF(C121="yes",1,0)</f>
        <v>0</v>
      </c>
      <c r="M121" s="7"/>
      <c r="N121" s="7"/>
      <c r="O121" s="7"/>
      <c r="P121" s="7"/>
      <c r="Q121" s="7"/>
      <c r="R121" s="7"/>
      <c r="S121" s="7"/>
      <c r="T121" s="7"/>
      <c r="U121" s="7"/>
      <c r="V121" s="7"/>
    </row>
    <row r="122" spans="2:22" ht="15" customHeight="1" x14ac:dyDescent="0.25">
      <c r="B122" s="9" t="s">
        <v>165</v>
      </c>
      <c r="C122" s="169"/>
      <c r="D122" s="8"/>
      <c r="E122" s="264"/>
      <c r="F122" s="264"/>
      <c r="G122" s="264"/>
      <c r="H122" s="264"/>
      <c r="I122" s="264"/>
      <c r="J122" s="264"/>
      <c r="K122" s="196"/>
      <c r="L122" s="7"/>
      <c r="M122" s="7"/>
      <c r="N122" s="7"/>
      <c r="O122" s="7"/>
      <c r="P122" s="7"/>
      <c r="Q122" s="7"/>
      <c r="R122" s="7"/>
      <c r="S122" s="7"/>
      <c r="T122" s="7"/>
      <c r="U122" s="7"/>
      <c r="V122" s="7"/>
    </row>
    <row r="123" spans="2:22" ht="15" customHeight="1" x14ac:dyDescent="0.25">
      <c r="B123" s="261" t="s">
        <v>138</v>
      </c>
      <c r="C123" s="169"/>
      <c r="D123" s="8"/>
      <c r="E123" s="264"/>
      <c r="F123" s="264"/>
      <c r="G123" s="264"/>
      <c r="H123" s="264"/>
      <c r="I123" s="264"/>
      <c r="J123" s="264"/>
      <c r="K123" s="196"/>
      <c r="L123" s="196"/>
      <c r="M123" s="7"/>
      <c r="N123" s="7"/>
      <c r="O123" s="7"/>
      <c r="P123" s="7"/>
      <c r="Q123" s="7"/>
      <c r="R123" s="7"/>
      <c r="S123" s="7"/>
      <c r="T123" s="7"/>
      <c r="U123" s="7"/>
      <c r="V123" s="7"/>
    </row>
    <row r="124" spans="2:22" ht="15" customHeight="1" thickBot="1" x14ac:dyDescent="0.3">
      <c r="B124" s="262" t="s">
        <v>139</v>
      </c>
      <c r="C124" s="170"/>
      <c r="D124" s="8"/>
      <c r="E124" s="264"/>
      <c r="F124" s="264"/>
      <c r="G124" s="264"/>
      <c r="H124" s="264"/>
      <c r="I124" s="264"/>
      <c r="J124" s="264"/>
      <c r="K124" s="196"/>
      <c r="L124" s="196"/>
      <c r="M124" s="7"/>
      <c r="N124" s="7"/>
      <c r="O124" s="7"/>
      <c r="P124" s="7"/>
      <c r="Q124" s="7"/>
      <c r="R124" s="7"/>
      <c r="S124" s="7"/>
      <c r="T124" s="7"/>
      <c r="U124" s="7"/>
      <c r="V124" s="7"/>
    </row>
    <row r="125" spans="2:22" x14ac:dyDescent="0.25">
      <c r="B125" s="13"/>
      <c r="C125" s="13"/>
      <c r="D125" s="7"/>
      <c r="E125" s="7"/>
      <c r="F125" s="7"/>
      <c r="G125" s="7"/>
      <c r="H125" s="7"/>
      <c r="I125" s="7"/>
      <c r="J125" s="7"/>
      <c r="K125" s="7"/>
      <c r="L125" s="7"/>
      <c r="M125" s="7"/>
      <c r="N125" s="7"/>
      <c r="O125" s="7"/>
      <c r="P125" s="7"/>
      <c r="Q125" s="7"/>
      <c r="R125" s="7"/>
      <c r="S125" s="7"/>
      <c r="T125" s="7"/>
      <c r="U125" s="7"/>
      <c r="V125" s="7"/>
    </row>
    <row r="126" spans="2:22" ht="15.75" thickBot="1" x14ac:dyDescent="0.3">
      <c r="B126" s="7"/>
      <c r="C126" s="7"/>
      <c r="D126" s="7"/>
      <c r="E126" s="7"/>
      <c r="F126" s="7"/>
      <c r="G126" s="7"/>
      <c r="H126" s="7"/>
      <c r="I126" s="7"/>
      <c r="J126" s="7"/>
      <c r="K126" s="7"/>
      <c r="L126" s="7"/>
      <c r="M126" s="7"/>
      <c r="N126" s="7"/>
      <c r="O126" s="7"/>
      <c r="P126" s="7"/>
      <c r="Q126" s="7"/>
      <c r="R126" s="7"/>
      <c r="S126" s="7"/>
      <c r="T126" s="7"/>
      <c r="U126" s="7"/>
      <c r="V126" s="7"/>
    </row>
    <row r="127" spans="2:22" ht="15.75" thickBot="1" x14ac:dyDescent="0.3">
      <c r="B127" s="353" t="s">
        <v>78</v>
      </c>
      <c r="C127" s="355"/>
      <c r="D127" s="7"/>
      <c r="E127" s="353" t="s">
        <v>78</v>
      </c>
      <c r="F127" s="354"/>
      <c r="G127" s="354"/>
      <c r="H127" s="354"/>
      <c r="I127" s="354"/>
      <c r="J127" s="355"/>
      <c r="K127" s="7"/>
      <c r="L127" s="7"/>
      <c r="M127" s="7"/>
      <c r="N127" s="7"/>
      <c r="O127" s="7"/>
      <c r="P127" s="7"/>
      <c r="Q127" s="7"/>
      <c r="R127" s="7"/>
      <c r="S127" s="7"/>
      <c r="T127" s="7"/>
      <c r="U127" s="7"/>
      <c r="V127" s="7"/>
    </row>
    <row r="128" spans="2:22" x14ac:dyDescent="0.25">
      <c r="B128" s="62" t="s">
        <v>151</v>
      </c>
      <c r="C128" s="171"/>
      <c r="D128" s="7"/>
      <c r="E128" s="307" t="s">
        <v>154</v>
      </c>
      <c r="F128" s="308"/>
      <c r="G128" s="308"/>
      <c r="H128" s="308"/>
      <c r="I128" s="308"/>
      <c r="J128" s="309"/>
      <c r="K128" s="7"/>
      <c r="L128" s="7"/>
      <c r="M128" s="7"/>
      <c r="N128" s="7"/>
      <c r="O128" s="7"/>
      <c r="P128" s="7"/>
      <c r="Q128" s="7"/>
      <c r="R128" s="7"/>
      <c r="S128" s="7"/>
      <c r="T128" s="7"/>
      <c r="U128" s="7"/>
      <c r="V128" s="7"/>
    </row>
    <row r="129" spans="2:22" x14ac:dyDescent="0.25">
      <c r="B129" s="281" t="s">
        <v>152</v>
      </c>
      <c r="C129" s="169"/>
      <c r="D129" s="7"/>
      <c r="E129" s="310"/>
      <c r="F129" s="311"/>
      <c r="G129" s="311"/>
      <c r="H129" s="311"/>
      <c r="I129" s="311"/>
      <c r="J129" s="312"/>
      <c r="K129" s="7"/>
      <c r="L129" s="7"/>
      <c r="M129" s="7"/>
      <c r="N129" s="7"/>
      <c r="O129" s="7"/>
      <c r="P129" s="7"/>
      <c r="Q129" s="7"/>
      <c r="R129" s="7"/>
      <c r="S129" s="7"/>
      <c r="T129" s="7"/>
      <c r="U129" s="7"/>
      <c r="V129" s="7"/>
    </row>
    <row r="130" spans="2:22" x14ac:dyDescent="0.25">
      <c r="B130" s="281" t="s">
        <v>153</v>
      </c>
      <c r="C130" s="169"/>
      <c r="D130" s="7"/>
      <c r="E130" s="310"/>
      <c r="F130" s="311"/>
      <c r="G130" s="311"/>
      <c r="H130" s="311"/>
      <c r="I130" s="311"/>
      <c r="J130" s="312"/>
      <c r="K130" s="7"/>
      <c r="L130" s="7"/>
      <c r="M130" s="7"/>
      <c r="N130" s="7"/>
      <c r="O130" s="7"/>
      <c r="P130" s="7"/>
      <c r="Q130" s="7"/>
      <c r="R130" s="7"/>
      <c r="S130" s="7"/>
      <c r="T130" s="7"/>
      <c r="U130" s="7"/>
      <c r="V130" s="7"/>
    </row>
    <row r="131" spans="2:22" x14ac:dyDescent="0.25">
      <c r="B131" s="281" t="s">
        <v>155</v>
      </c>
      <c r="C131" s="169"/>
      <c r="D131" s="7"/>
      <c r="E131" s="310"/>
      <c r="F131" s="311"/>
      <c r="G131" s="311"/>
      <c r="H131" s="311"/>
      <c r="I131" s="311"/>
      <c r="J131" s="312"/>
      <c r="K131" s="7"/>
      <c r="L131" s="7"/>
      <c r="M131" s="7"/>
      <c r="N131" s="7"/>
      <c r="O131" s="7"/>
      <c r="P131" s="7"/>
      <c r="Q131" s="7"/>
      <c r="R131" s="7"/>
      <c r="S131" s="7"/>
      <c r="T131" s="7"/>
      <c r="U131" s="7"/>
      <c r="V131" s="7"/>
    </row>
    <row r="132" spans="2:22" x14ac:dyDescent="0.25">
      <c r="B132" s="281" t="s">
        <v>106</v>
      </c>
      <c r="C132" s="169"/>
      <c r="D132" s="7"/>
      <c r="E132" s="310"/>
      <c r="F132" s="311"/>
      <c r="G132" s="311"/>
      <c r="H132" s="311"/>
      <c r="I132" s="311"/>
      <c r="J132" s="312"/>
      <c r="K132" s="7"/>
      <c r="L132" s="7"/>
      <c r="M132" s="7"/>
      <c r="N132" s="7"/>
      <c r="O132" s="7"/>
      <c r="P132" s="7"/>
      <c r="Q132" s="7"/>
      <c r="R132" s="7"/>
      <c r="S132" s="7"/>
      <c r="T132" s="7"/>
      <c r="U132" s="7"/>
      <c r="V132" s="7"/>
    </row>
    <row r="133" spans="2:22" x14ac:dyDescent="0.25">
      <c r="B133" s="281" t="s">
        <v>106</v>
      </c>
      <c r="C133" s="169"/>
      <c r="D133" s="7"/>
      <c r="E133" s="310"/>
      <c r="F133" s="311"/>
      <c r="G133" s="311"/>
      <c r="H133" s="311"/>
      <c r="I133" s="311"/>
      <c r="J133" s="312"/>
      <c r="K133" s="7"/>
      <c r="L133" s="7"/>
      <c r="M133" s="7"/>
      <c r="N133" s="7"/>
      <c r="O133" s="7"/>
      <c r="P133" s="7"/>
      <c r="Q133" s="7"/>
      <c r="R133" s="7"/>
      <c r="S133" s="7"/>
      <c r="T133" s="7"/>
      <c r="U133" s="7"/>
      <c r="V133" s="7"/>
    </row>
    <row r="134" spans="2:22" x14ac:dyDescent="0.25">
      <c r="B134" s="281" t="s">
        <v>106</v>
      </c>
      <c r="C134" s="169"/>
      <c r="D134" s="7"/>
      <c r="E134" s="310"/>
      <c r="F134" s="311"/>
      <c r="G134" s="311"/>
      <c r="H134" s="311"/>
      <c r="I134" s="311"/>
      <c r="J134" s="312"/>
      <c r="K134" s="7"/>
      <c r="L134" s="7"/>
      <c r="M134" s="7"/>
      <c r="N134" s="7"/>
      <c r="O134" s="7"/>
      <c r="P134" s="7"/>
      <c r="Q134" s="7"/>
      <c r="R134" s="7"/>
      <c r="S134" s="7"/>
      <c r="T134" s="7"/>
      <c r="U134" s="7"/>
      <c r="V134" s="7"/>
    </row>
    <row r="135" spans="2:22" x14ac:dyDescent="0.25">
      <c r="B135" s="281" t="s">
        <v>106</v>
      </c>
      <c r="C135" s="169"/>
      <c r="D135" s="7"/>
      <c r="E135" s="310"/>
      <c r="F135" s="311"/>
      <c r="G135" s="311"/>
      <c r="H135" s="311"/>
      <c r="I135" s="311"/>
      <c r="J135" s="312"/>
      <c r="K135" s="7"/>
      <c r="L135" s="7"/>
      <c r="M135" s="7"/>
      <c r="N135" s="7"/>
      <c r="O135" s="7"/>
      <c r="P135" s="7"/>
      <c r="Q135" s="7"/>
      <c r="R135" s="7"/>
      <c r="S135" s="7"/>
      <c r="T135" s="7"/>
      <c r="U135" s="7"/>
      <c r="V135" s="7"/>
    </row>
    <row r="136" spans="2:22" ht="15.75" thickBot="1" x14ac:dyDescent="0.3">
      <c r="B136" s="5" t="s">
        <v>106</v>
      </c>
      <c r="C136" s="170"/>
      <c r="D136" s="7"/>
      <c r="E136" s="313"/>
      <c r="F136" s="314"/>
      <c r="G136" s="314"/>
      <c r="H136" s="314"/>
      <c r="I136" s="314"/>
      <c r="J136" s="315"/>
      <c r="K136" s="7"/>
      <c r="L136" s="7"/>
      <c r="M136" s="7"/>
      <c r="N136" s="7"/>
      <c r="O136" s="7"/>
      <c r="P136" s="7"/>
      <c r="Q136" s="7"/>
      <c r="R136" s="7"/>
      <c r="S136" s="7"/>
      <c r="T136" s="7"/>
      <c r="U136" s="7"/>
      <c r="V136" s="7"/>
    </row>
    <row r="137" spans="2:22" x14ac:dyDescent="0.25">
      <c r="B137" s="7"/>
      <c r="C137" s="7"/>
      <c r="D137" s="7"/>
      <c r="E137" s="7"/>
      <c r="F137" s="7"/>
      <c r="G137" s="7"/>
      <c r="H137" s="7"/>
      <c r="I137" s="7"/>
      <c r="J137" s="7"/>
      <c r="K137" s="7"/>
      <c r="L137" s="7"/>
      <c r="M137" s="7"/>
      <c r="N137" s="7"/>
      <c r="O137" s="7"/>
      <c r="P137" s="7"/>
      <c r="Q137" s="7"/>
      <c r="R137" s="7"/>
      <c r="S137" s="7"/>
      <c r="T137" s="7"/>
      <c r="U137" s="7"/>
      <c r="V137" s="7"/>
    </row>
    <row r="138" spans="2:22" x14ac:dyDescent="0.25">
      <c r="B138" s="7"/>
      <c r="C138" s="7"/>
      <c r="D138" s="7"/>
      <c r="E138" s="7"/>
      <c r="F138" s="7"/>
      <c r="G138" s="7"/>
      <c r="H138" s="7"/>
      <c r="I138" s="7"/>
      <c r="J138" s="7"/>
      <c r="K138" s="7"/>
      <c r="L138" s="7"/>
      <c r="M138" s="7"/>
      <c r="N138" s="7"/>
      <c r="O138" s="7"/>
      <c r="P138" s="7"/>
      <c r="Q138" s="7"/>
      <c r="R138" s="7"/>
      <c r="S138" s="7"/>
      <c r="T138" s="7"/>
      <c r="U138" s="7"/>
      <c r="V138" s="7"/>
    </row>
    <row r="139" spans="2:22" x14ac:dyDescent="0.25">
      <c r="B139" s="7"/>
      <c r="C139" s="7"/>
      <c r="D139" s="7"/>
      <c r="E139" s="7"/>
      <c r="F139" s="7"/>
      <c r="G139" s="7"/>
      <c r="H139" s="7"/>
      <c r="I139" s="7"/>
      <c r="J139" s="7"/>
      <c r="K139" s="7"/>
      <c r="L139" s="7"/>
      <c r="M139" s="7"/>
      <c r="N139" s="7"/>
      <c r="O139" s="7"/>
      <c r="P139" s="7"/>
      <c r="Q139" s="7"/>
      <c r="R139" s="7"/>
      <c r="S139" s="7"/>
      <c r="T139" s="7"/>
      <c r="U139" s="7"/>
      <c r="V139" s="7"/>
    </row>
    <row r="140" spans="2:22" x14ac:dyDescent="0.25">
      <c r="B140" s="7"/>
      <c r="C140" s="7"/>
      <c r="D140" s="7"/>
      <c r="E140" s="7"/>
      <c r="F140" s="7"/>
      <c r="G140" s="7"/>
      <c r="H140" s="7"/>
      <c r="I140" s="7"/>
      <c r="J140" s="7"/>
      <c r="K140" s="7"/>
      <c r="L140" s="7"/>
      <c r="M140" s="7"/>
      <c r="N140" s="7"/>
      <c r="O140" s="7"/>
      <c r="P140" s="7"/>
      <c r="Q140" s="7"/>
      <c r="R140" s="7"/>
      <c r="S140" s="7"/>
      <c r="T140" s="7"/>
      <c r="U140" s="7"/>
      <c r="V140" s="7"/>
    </row>
  </sheetData>
  <mergeCells count="38">
    <mergeCell ref="C1:G1"/>
    <mergeCell ref="B8:J8"/>
    <mergeCell ref="C15:D15"/>
    <mergeCell ref="C16:D16"/>
    <mergeCell ref="C17:D17"/>
    <mergeCell ref="C18:D18"/>
    <mergeCell ref="C19:D19"/>
    <mergeCell ref="C24:D24"/>
    <mergeCell ref="C25:D25"/>
    <mergeCell ref="B33:C33"/>
    <mergeCell ref="B50:C50"/>
    <mergeCell ref="E128:J136"/>
    <mergeCell ref="B101:C101"/>
    <mergeCell ref="E101:J101"/>
    <mergeCell ref="E102:J118"/>
    <mergeCell ref="E127:J127"/>
    <mergeCell ref="B127:C127"/>
    <mergeCell ref="B63:C63"/>
    <mergeCell ref="B77:C77"/>
    <mergeCell ref="E34:J48"/>
    <mergeCell ref="E64:J75"/>
    <mergeCell ref="E78:J87"/>
    <mergeCell ref="L89:M89"/>
    <mergeCell ref="E50:J50"/>
    <mergeCell ref="E51:J60"/>
    <mergeCell ref="E63:J63"/>
    <mergeCell ref="B3:J4"/>
    <mergeCell ref="B6:J6"/>
    <mergeCell ref="E77:J77"/>
    <mergeCell ref="F10:J10"/>
    <mergeCell ref="F11:J22"/>
    <mergeCell ref="E33:J33"/>
    <mergeCell ref="C26:D26"/>
    <mergeCell ref="B10:C10"/>
    <mergeCell ref="C20:D20"/>
    <mergeCell ref="C21:D21"/>
    <mergeCell ref="C22:D22"/>
    <mergeCell ref="C23:D23"/>
  </mergeCells>
  <dataValidations count="1">
    <dataValidation type="list" allowBlank="1" showInputMessage="1" showErrorMessage="1" sqref="H90:J99 C38 C111 C121 C55 C53 C119 C67">
      <formula1>yesnochoice</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Sheet1!$A$8:$A$9</xm:f>
          </x14:formula1>
          <xm:sqref>C103</xm:sqref>
        </x14:dataValidation>
        <x14:dataValidation type="list" allowBlank="1" showInputMessage="1" showErrorMessage="1">
          <x14:formula1>
            <xm:f>Sheet1!$A$12:$A$13</xm:f>
          </x14:formula1>
          <xm:sqref>C40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2:K27"/>
  <sheetViews>
    <sheetView zoomScale="90" zoomScaleNormal="90" workbookViewId="0">
      <selection activeCell="C13" sqref="C13"/>
    </sheetView>
  </sheetViews>
  <sheetFormatPr defaultRowHeight="15" x14ac:dyDescent="0.25"/>
  <cols>
    <col min="1" max="1" width="9.140625" style="81"/>
    <col min="2" max="2" width="48.7109375" style="81" customWidth="1"/>
    <col min="3" max="6" width="12.7109375" style="81" customWidth="1"/>
    <col min="7" max="7" width="11.28515625" style="81" customWidth="1"/>
    <col min="8" max="16384" width="9.140625" style="81"/>
  </cols>
  <sheetData>
    <row r="2" spans="2:11" ht="16.5" customHeight="1" thickBot="1" x14ac:dyDescent="0.3"/>
    <row r="3" spans="2:11" ht="15" customHeight="1" x14ac:dyDescent="0.25">
      <c r="B3" s="367" t="s">
        <v>0</v>
      </c>
      <c r="C3" s="368"/>
      <c r="D3" s="368"/>
      <c r="E3" s="368"/>
      <c r="F3" s="369"/>
      <c r="G3" s="289"/>
      <c r="H3" s="82"/>
    </row>
    <row r="4" spans="2:11" ht="15" customHeight="1" thickBot="1" x14ac:dyDescent="0.3">
      <c r="B4" s="370"/>
      <c r="C4" s="371"/>
      <c r="D4" s="371"/>
      <c r="E4" s="371"/>
      <c r="F4" s="372"/>
      <c r="H4" s="82"/>
    </row>
    <row r="6" spans="2:11" ht="15" customHeight="1" thickBot="1" x14ac:dyDescent="0.3">
      <c r="G6" s="290"/>
    </row>
    <row r="7" spans="2:11" ht="15.75" thickBot="1" x14ac:dyDescent="0.3">
      <c r="B7" s="20" t="s">
        <v>4</v>
      </c>
      <c r="C7" s="21" t="s">
        <v>10</v>
      </c>
      <c r="D7" s="22" t="s">
        <v>11</v>
      </c>
      <c r="E7" s="22" t="s">
        <v>12</v>
      </c>
      <c r="F7" s="23" t="s">
        <v>13</v>
      </c>
    </row>
    <row r="8" spans="2:11" x14ac:dyDescent="0.25">
      <c r="B8" s="129" t="s">
        <v>2</v>
      </c>
      <c r="C8" s="222">
        <f>'Information '!C34*4</f>
        <v>0</v>
      </c>
      <c r="D8" s="223">
        <f>'Information '!C35</f>
        <v>0</v>
      </c>
      <c r="E8" s="223">
        <f>D8*C8</f>
        <v>0</v>
      </c>
      <c r="F8" s="224">
        <f>E8*'Information '!$C$12</f>
        <v>0</v>
      </c>
    </row>
    <row r="9" spans="2:11" x14ac:dyDescent="0.25">
      <c r="B9" s="130" t="s">
        <v>3</v>
      </c>
      <c r="C9" s="226">
        <f>IF('Information '!L38=1,('Information '!C34),0)</f>
        <v>0</v>
      </c>
      <c r="D9" s="292">
        <f>'Information '!C39</f>
        <v>0</v>
      </c>
      <c r="E9" s="114">
        <f t="shared" ref="E9:E16" si="0">D9*C9</f>
        <v>0</v>
      </c>
      <c r="F9" s="119">
        <f>E9*'Information '!$C$12</f>
        <v>0</v>
      </c>
      <c r="I9" s="267"/>
    </row>
    <row r="10" spans="2:11" x14ac:dyDescent="0.25">
      <c r="B10" s="130" t="s">
        <v>145</v>
      </c>
      <c r="C10" s="226">
        <f>'Information '!C57*SUM('Information '!C29+C26)*3</f>
        <v>0</v>
      </c>
      <c r="D10" s="292">
        <f>'Information '!C46</f>
        <v>0</v>
      </c>
      <c r="E10" s="114">
        <f t="shared" si="0"/>
        <v>0</v>
      </c>
      <c r="F10" s="119">
        <f>E10*'Information '!$C$12</f>
        <v>0</v>
      </c>
      <c r="G10" s="265"/>
      <c r="H10" s="266"/>
      <c r="I10" s="266"/>
      <c r="J10" s="266"/>
      <c r="K10" s="266"/>
    </row>
    <row r="11" spans="2:11" ht="15" customHeight="1" x14ac:dyDescent="0.25">
      <c r="B11" s="130" t="s">
        <v>107</v>
      </c>
      <c r="C11" s="226">
        <f>'Information '!N99*2</f>
        <v>0</v>
      </c>
      <c r="D11" s="292">
        <v>15.5</v>
      </c>
      <c r="E11" s="114">
        <f t="shared" si="0"/>
        <v>0</v>
      </c>
      <c r="F11" s="119">
        <f>E11*'Information '!$C$12</f>
        <v>0</v>
      </c>
      <c r="G11" s="265"/>
      <c r="H11" s="266"/>
      <c r="I11" s="266"/>
      <c r="J11" s="266"/>
      <c r="K11" s="266"/>
    </row>
    <row r="12" spans="2:11" x14ac:dyDescent="0.25">
      <c r="B12" s="130" t="s">
        <v>159</v>
      </c>
      <c r="C12" s="226">
        <f>IF('Information '!L40=1, ('Information '!C29+'Information '!C30), 0)</f>
        <v>0</v>
      </c>
      <c r="D12" s="292">
        <v>11</v>
      </c>
      <c r="E12" s="114">
        <f t="shared" si="0"/>
        <v>0</v>
      </c>
      <c r="F12" s="119">
        <f>E12*'Information '!$C$12</f>
        <v>0</v>
      </c>
      <c r="G12" s="265"/>
      <c r="H12" s="266"/>
      <c r="I12" s="266"/>
      <c r="J12" s="266"/>
      <c r="K12" s="266"/>
    </row>
    <row r="13" spans="2:11" x14ac:dyDescent="0.25">
      <c r="B13" s="130" t="s">
        <v>160</v>
      </c>
      <c r="C13" s="226">
        <f>IF('Information '!L40=0, (('Information '!C29+'Information '!C30)*'Information '!C41), (0))</f>
        <v>0</v>
      </c>
      <c r="D13" s="292">
        <f>'Information '!C46</f>
        <v>0</v>
      </c>
      <c r="E13" s="114">
        <f t="shared" ref="E13" si="1">D13*C13</f>
        <v>0</v>
      </c>
      <c r="F13" s="119">
        <f>E13*'Information '!$C$12</f>
        <v>0</v>
      </c>
      <c r="G13" s="265"/>
      <c r="H13" s="266"/>
      <c r="I13" s="266"/>
      <c r="J13" s="266"/>
      <c r="K13" s="266"/>
    </row>
    <row r="14" spans="2:11" x14ac:dyDescent="0.25">
      <c r="B14" s="130" t="s">
        <v>9</v>
      </c>
      <c r="C14" s="226">
        <f>'Information '!C34</f>
        <v>0</v>
      </c>
      <c r="D14" s="292">
        <v>100</v>
      </c>
      <c r="E14" s="114">
        <f t="shared" si="0"/>
        <v>0</v>
      </c>
      <c r="F14" s="119">
        <f>E14*'Information '!$C$12</f>
        <v>0</v>
      </c>
      <c r="G14" s="265"/>
      <c r="H14" s="266"/>
      <c r="I14" s="266"/>
      <c r="J14" s="266"/>
      <c r="K14" s="266"/>
    </row>
    <row r="15" spans="2:11" x14ac:dyDescent="0.25">
      <c r="B15" s="130" t="s">
        <v>6</v>
      </c>
      <c r="C15" s="285">
        <f>(('Information '!C29+'Information '!C30)/12)*2</f>
        <v>0</v>
      </c>
      <c r="D15" s="132">
        <f>'Information '!C36</f>
        <v>0</v>
      </c>
      <c r="E15" s="114">
        <f t="shared" si="0"/>
        <v>0</v>
      </c>
      <c r="F15" s="119">
        <f>E15*'Information '!$C$12</f>
        <v>0</v>
      </c>
      <c r="G15" s="265"/>
      <c r="H15" s="266"/>
      <c r="I15" s="266"/>
      <c r="J15" s="266"/>
      <c r="K15" s="266"/>
    </row>
    <row r="16" spans="2:11" ht="15.75" thickBot="1" x14ac:dyDescent="0.3">
      <c r="B16" s="133" t="s">
        <v>16</v>
      </c>
      <c r="C16" s="251">
        <f>('Information '!C29+'Information '!C30)*4</f>
        <v>0</v>
      </c>
      <c r="D16" s="127">
        <f>'Information '!C37</f>
        <v>0</v>
      </c>
      <c r="E16" s="286">
        <f t="shared" si="0"/>
        <v>0</v>
      </c>
      <c r="F16" s="287">
        <f>E16*'Information '!$C$12</f>
        <v>0</v>
      </c>
      <c r="G16" s="265"/>
      <c r="H16" s="266"/>
      <c r="I16" s="266"/>
      <c r="J16" s="266"/>
      <c r="K16" s="266"/>
    </row>
    <row r="17" spans="2:6" ht="15.75" thickBot="1" x14ac:dyDescent="0.3">
      <c r="B17" s="24" t="s">
        <v>21</v>
      </c>
      <c r="C17" s="25"/>
      <c r="D17" s="26"/>
      <c r="E17" s="138">
        <f>SUM(E8:E16)</f>
        <v>0</v>
      </c>
      <c r="F17" s="139">
        <f>SUM(F8:F16)</f>
        <v>0</v>
      </c>
    </row>
    <row r="18" spans="2:6" ht="15.75" thickBot="1" x14ac:dyDescent="0.3"/>
    <row r="19" spans="2:6" ht="15.75" thickBot="1" x14ac:dyDescent="0.3">
      <c r="B19" s="247" t="s">
        <v>5</v>
      </c>
      <c r="C19" s="248" t="s">
        <v>10</v>
      </c>
      <c r="D19" s="248" t="s">
        <v>11</v>
      </c>
      <c r="E19" s="248" t="s">
        <v>12</v>
      </c>
      <c r="F19" s="249" t="s">
        <v>13</v>
      </c>
    </row>
    <row r="20" spans="2:6" x14ac:dyDescent="0.25">
      <c r="B20" s="222" t="s">
        <v>14</v>
      </c>
      <c r="C20" s="250">
        <f>'Information '!C29*4</f>
        <v>0</v>
      </c>
      <c r="D20" s="223">
        <f>'Information '!C42</f>
        <v>0</v>
      </c>
      <c r="E20" s="223">
        <f>D20*C20</f>
        <v>0</v>
      </c>
      <c r="F20" s="224">
        <f>Training!E20*'Information '!$C$12</f>
        <v>0</v>
      </c>
    </row>
    <row r="21" spans="2:6" x14ac:dyDescent="0.25">
      <c r="B21" s="226" t="s">
        <v>15</v>
      </c>
      <c r="C21" s="246">
        <f>'Information '!C30*4</f>
        <v>0</v>
      </c>
      <c r="D21" s="132">
        <f>'Information '!C43</f>
        <v>0</v>
      </c>
      <c r="E21" s="132">
        <f>D21*C21</f>
        <v>0</v>
      </c>
      <c r="F21" s="225">
        <f>Training!E21*'Information '!$C$12</f>
        <v>0</v>
      </c>
    </row>
    <row r="22" spans="2:6" x14ac:dyDescent="0.25">
      <c r="B22" s="226" t="s">
        <v>113</v>
      </c>
      <c r="C22" s="246">
        <f>IF('Information '!C44&gt;0, ('Information '!C29+'Information '!C30)*4,0)</f>
        <v>0</v>
      </c>
      <c r="D22" s="132">
        <f>'Information '!C44</f>
        <v>0</v>
      </c>
      <c r="E22" s="132">
        <f>D22*C22</f>
        <v>0</v>
      </c>
      <c r="F22" s="225">
        <f>Training!E22*'Information '!$C$12</f>
        <v>0</v>
      </c>
    </row>
    <row r="23" spans="2:6" ht="15.75" thickBot="1" x14ac:dyDescent="0.3">
      <c r="B23" s="251" t="s">
        <v>114</v>
      </c>
      <c r="C23" s="252">
        <f>IF('Information '!C45&gt;0, ('Information '!C29+'Information '!C30),0)</f>
        <v>0</v>
      </c>
      <c r="D23" s="127">
        <f>'Information '!C45</f>
        <v>0</v>
      </c>
      <c r="E23" s="127">
        <f>D23*C23</f>
        <v>0</v>
      </c>
      <c r="F23" s="238">
        <f>Training!E23*'Information '!$C$12</f>
        <v>0</v>
      </c>
    </row>
    <row r="24" spans="2:6" ht="15.75" thickBot="1" x14ac:dyDescent="0.3">
      <c r="B24" s="242" t="s">
        <v>22</v>
      </c>
      <c r="C24" s="243"/>
      <c r="D24" s="244"/>
      <c r="E24" s="237">
        <f>SUM(E20:E23)</f>
        <v>0</v>
      </c>
      <c r="F24" s="245">
        <f>Training!E24*'Information '!$C$12</f>
        <v>0</v>
      </c>
    </row>
    <row r="25" spans="2:6" ht="15.75" thickBot="1" x14ac:dyDescent="0.3"/>
    <row r="26" spans="2:6" x14ac:dyDescent="0.25">
      <c r="B26" s="27"/>
      <c r="C26" s="28"/>
      <c r="D26" s="29"/>
      <c r="E26" s="30" t="s">
        <v>12</v>
      </c>
      <c r="F26" s="31" t="s">
        <v>13</v>
      </c>
    </row>
    <row r="27" spans="2:6" ht="15.75" thickBot="1" x14ac:dyDescent="0.3">
      <c r="B27" s="125" t="s">
        <v>20</v>
      </c>
      <c r="C27" s="92"/>
      <c r="D27" s="126"/>
      <c r="E27" s="127">
        <f>E24+E17</f>
        <v>0</v>
      </c>
      <c r="F27" s="94">
        <f>F24+F17</f>
        <v>0</v>
      </c>
    </row>
  </sheetData>
  <mergeCells count="1">
    <mergeCell ref="B3:F4"/>
  </mergeCells>
  <pageMargins left="0.70866141732283472" right="0.70866141732283472" top="0.74803149606299213" bottom="0.74803149606299213" header="0.31496062992125984" footer="0.31496062992125984"/>
  <pageSetup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2:G26"/>
  <sheetViews>
    <sheetView zoomScale="90" zoomScaleNormal="90" workbookViewId="0">
      <selection activeCell="D11" sqref="D11"/>
    </sheetView>
  </sheetViews>
  <sheetFormatPr defaultRowHeight="15" x14ac:dyDescent="0.25"/>
  <cols>
    <col min="1" max="1" width="9.140625" style="81"/>
    <col min="2" max="2" width="48.7109375" style="81" customWidth="1"/>
    <col min="3" max="6" width="12.7109375" style="81" customWidth="1"/>
    <col min="7" max="7" width="52.7109375" style="81" customWidth="1"/>
    <col min="8" max="16384" width="9.140625" style="81"/>
  </cols>
  <sheetData>
    <row r="2" spans="2:7" ht="15.75" thickBot="1" x14ac:dyDescent="0.3"/>
    <row r="3" spans="2:7" ht="15" customHeight="1" x14ac:dyDescent="0.25">
      <c r="B3" s="373" t="s">
        <v>23</v>
      </c>
      <c r="C3" s="374"/>
      <c r="D3" s="374"/>
      <c r="E3" s="374"/>
      <c r="F3" s="375"/>
    </row>
    <row r="4" spans="2:7" ht="15.75" customHeight="1" thickBot="1" x14ac:dyDescent="0.3">
      <c r="B4" s="376"/>
      <c r="C4" s="377"/>
      <c r="D4" s="377"/>
      <c r="E4" s="377"/>
      <c r="F4" s="378"/>
    </row>
    <row r="6" spans="2:7" ht="15.75" thickBot="1" x14ac:dyDescent="0.3">
      <c r="G6" s="288"/>
    </row>
    <row r="7" spans="2:7" ht="15.75" thickBot="1" x14ac:dyDescent="0.3">
      <c r="B7" s="144" t="s">
        <v>25</v>
      </c>
      <c r="C7" s="145" t="s">
        <v>10</v>
      </c>
      <c r="D7" s="146" t="s">
        <v>11</v>
      </c>
      <c r="E7" s="146" t="s">
        <v>12</v>
      </c>
      <c r="F7" s="147" t="s">
        <v>13</v>
      </c>
    </row>
    <row r="8" spans="2:7" x14ac:dyDescent="0.25">
      <c r="B8" s="141" t="s">
        <v>7</v>
      </c>
      <c r="C8" s="112">
        <f>'Information '!C57*SUM('Information '!C26:D26)*23</f>
        <v>0</v>
      </c>
      <c r="D8" s="114">
        <f>'Information '!C46</f>
        <v>0</v>
      </c>
      <c r="E8" s="114">
        <f>D8*C8</f>
        <v>0</v>
      </c>
      <c r="F8" s="115">
        <f>E8*'Information '!$C$12</f>
        <v>0</v>
      </c>
    </row>
    <row r="9" spans="2:7" x14ac:dyDescent="0.25">
      <c r="B9" s="130" t="s">
        <v>26</v>
      </c>
      <c r="C9" s="199">
        <f>IF('Information '!L53=1,SUM('Information '!$C$29:$C$30),0)</f>
        <v>0</v>
      </c>
      <c r="D9" s="292">
        <f>'Information '!C54</f>
        <v>0</v>
      </c>
      <c r="E9" s="114">
        <f t="shared" ref="E9:E13" si="0">D9*C9</f>
        <v>0</v>
      </c>
      <c r="F9" s="115">
        <f>E9*'Information '!$C$12</f>
        <v>0</v>
      </c>
    </row>
    <row r="10" spans="2:7" x14ac:dyDescent="0.25">
      <c r="B10" s="130" t="s">
        <v>27</v>
      </c>
      <c r="C10" s="198">
        <f>IF('Information '!L55=1,SUM('Information '!$C$29:$C$30),0)</f>
        <v>0</v>
      </c>
      <c r="D10" s="292">
        <f>'Information '!C56</f>
        <v>0</v>
      </c>
      <c r="E10" s="114">
        <f t="shared" si="0"/>
        <v>0</v>
      </c>
      <c r="F10" s="115">
        <f>E10*'Information '!$C$12</f>
        <v>0</v>
      </c>
    </row>
    <row r="11" spans="2:7" x14ac:dyDescent="0.25">
      <c r="B11" s="130" t="s">
        <v>9</v>
      </c>
      <c r="C11" s="131">
        <f>'Information '!$C$29+'Information '!$C$30</f>
        <v>0</v>
      </c>
      <c r="D11" s="292">
        <v>3</v>
      </c>
      <c r="E11" s="114">
        <f t="shared" si="0"/>
        <v>0</v>
      </c>
      <c r="F11" s="115">
        <f>E11*'Information '!$C$12</f>
        <v>0</v>
      </c>
    </row>
    <row r="12" spans="2:7" x14ac:dyDescent="0.25">
      <c r="B12" s="130" t="s">
        <v>28</v>
      </c>
      <c r="C12" s="131">
        <f>'Information '!C26:D26*'Information '!C58</f>
        <v>0</v>
      </c>
      <c r="D12" s="132">
        <f>'Information '!C51</f>
        <v>0</v>
      </c>
      <c r="E12" s="114">
        <f t="shared" si="0"/>
        <v>0</v>
      </c>
      <c r="F12" s="115">
        <f>E12*'Information '!$C$12</f>
        <v>0</v>
      </c>
    </row>
    <row r="13" spans="2:7" ht="15.75" thickBot="1" x14ac:dyDescent="0.3">
      <c r="B13" s="133" t="s">
        <v>29</v>
      </c>
      <c r="C13" s="134">
        <f>'Information '!C30*'Information '!C58</f>
        <v>0</v>
      </c>
      <c r="D13" s="122">
        <f>'Information '!C52</f>
        <v>0</v>
      </c>
      <c r="E13" s="114">
        <f t="shared" si="0"/>
        <v>0</v>
      </c>
      <c r="F13" s="115">
        <f>E13*'Information '!$C$12</f>
        <v>0</v>
      </c>
    </row>
    <row r="14" spans="2:7" ht="15.75" thickBot="1" x14ac:dyDescent="0.3">
      <c r="B14" s="148" t="s">
        <v>21</v>
      </c>
      <c r="C14" s="149"/>
      <c r="D14" s="150"/>
      <c r="E14" s="116">
        <f>SUM(E8:E13)</f>
        <v>0</v>
      </c>
      <c r="F14" s="142">
        <f>SUM(F8:F13)</f>
        <v>0</v>
      </c>
    </row>
    <row r="15" spans="2:7" x14ac:dyDescent="0.25">
      <c r="B15" s="104"/>
      <c r="C15" s="102"/>
      <c r="D15" s="102"/>
      <c r="E15" s="102"/>
      <c r="F15" s="102"/>
    </row>
    <row r="16" spans="2:7" x14ac:dyDescent="0.25">
      <c r="B16" s="104"/>
      <c r="C16" s="102"/>
      <c r="D16" s="102"/>
      <c r="E16" s="102"/>
      <c r="F16" s="102"/>
    </row>
    <row r="17" spans="2:6" ht="15.75" thickBot="1" x14ac:dyDescent="0.3"/>
    <row r="18" spans="2:6" ht="15.75" thickBot="1" x14ac:dyDescent="0.3">
      <c r="B18" s="151" t="s">
        <v>5</v>
      </c>
      <c r="C18" s="146" t="s">
        <v>10</v>
      </c>
      <c r="D18" s="146" t="s">
        <v>11</v>
      </c>
      <c r="E18" s="146" t="s">
        <v>12</v>
      </c>
      <c r="F18" s="147" t="s">
        <v>13</v>
      </c>
    </row>
    <row r="19" spans="2:6" x14ac:dyDescent="0.25">
      <c r="B19" s="117" t="s">
        <v>146</v>
      </c>
      <c r="C19" s="118">
        <f>'Information '!C29*'Information '!C58</f>
        <v>0</v>
      </c>
      <c r="D19" s="114">
        <f>'Information '!C59</f>
        <v>0</v>
      </c>
      <c r="E19" s="114">
        <f>D19*C19</f>
        <v>0</v>
      </c>
      <c r="F19" s="115">
        <f>E19*'Information '!$C$12</f>
        <v>0</v>
      </c>
    </row>
    <row r="20" spans="2:6" ht="15.75" thickBot="1" x14ac:dyDescent="0.3">
      <c r="B20" s="120" t="s">
        <v>147</v>
      </c>
      <c r="C20" s="121">
        <f>'Information '!C30*'Information '!C58</f>
        <v>0</v>
      </c>
      <c r="D20" s="122">
        <f>'Information '!C60</f>
        <v>0</v>
      </c>
      <c r="E20" s="114">
        <f>D20*C20</f>
        <v>0</v>
      </c>
      <c r="F20" s="115">
        <f>E20*'Information '!$C$12</f>
        <v>0</v>
      </c>
    </row>
    <row r="21" spans="2:6" ht="15.75" thickBot="1" x14ac:dyDescent="0.3">
      <c r="B21" s="135" t="s">
        <v>22</v>
      </c>
      <c r="C21" s="136"/>
      <c r="D21" s="137"/>
      <c r="E21" s="116">
        <f>E20+E19</f>
        <v>0</v>
      </c>
      <c r="F21" s="142">
        <f>F20+F19</f>
        <v>0</v>
      </c>
    </row>
    <row r="22" spans="2:6" x14ac:dyDescent="0.25">
      <c r="B22" s="104"/>
      <c r="C22" s="102"/>
      <c r="D22" s="102"/>
      <c r="E22" s="102"/>
      <c r="F22" s="102"/>
    </row>
    <row r="23" spans="2:6" x14ac:dyDescent="0.25">
      <c r="B23" s="104"/>
      <c r="C23" s="102"/>
      <c r="D23" s="102"/>
      <c r="E23" s="102"/>
      <c r="F23" s="102"/>
    </row>
    <row r="24" spans="2:6" ht="15.75" thickBot="1" x14ac:dyDescent="0.3"/>
    <row r="25" spans="2:6" x14ac:dyDescent="0.25">
      <c r="B25" s="152"/>
      <c r="C25" s="153"/>
      <c r="D25" s="153"/>
      <c r="E25" s="154" t="s">
        <v>12</v>
      </c>
      <c r="F25" s="155" t="s">
        <v>13</v>
      </c>
    </row>
    <row r="26" spans="2:6" ht="15.75" thickBot="1" x14ac:dyDescent="0.3">
      <c r="B26" s="125" t="s">
        <v>20</v>
      </c>
      <c r="C26" s="92"/>
      <c r="D26" s="92"/>
      <c r="E26" s="93">
        <f>E21+E14</f>
        <v>0</v>
      </c>
      <c r="F26" s="143">
        <f>E26*'Information '!C12</f>
        <v>0</v>
      </c>
    </row>
  </sheetData>
  <mergeCells count="1">
    <mergeCell ref="B3:F4"/>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H27"/>
  <sheetViews>
    <sheetView zoomScale="90" zoomScaleNormal="90" workbookViewId="0">
      <selection activeCell="D10" sqref="D10"/>
    </sheetView>
  </sheetViews>
  <sheetFormatPr defaultRowHeight="15" x14ac:dyDescent="0.25"/>
  <cols>
    <col min="1" max="1" width="9.140625" style="81"/>
    <col min="2" max="2" width="48.7109375" style="81" customWidth="1"/>
    <col min="3" max="6" width="12.7109375" style="81" customWidth="1"/>
    <col min="7" max="16384" width="9.140625" style="81"/>
  </cols>
  <sheetData>
    <row r="2" spans="2:8" ht="15.75" thickBot="1" x14ac:dyDescent="0.3"/>
    <row r="3" spans="2:8" ht="15" customHeight="1" x14ac:dyDescent="0.25">
      <c r="B3" s="379" t="s">
        <v>30</v>
      </c>
      <c r="C3" s="380"/>
      <c r="D3" s="380"/>
      <c r="E3" s="380"/>
      <c r="F3" s="381"/>
      <c r="G3" s="82"/>
      <c r="H3" s="82"/>
    </row>
    <row r="4" spans="2:8" ht="15" customHeight="1" thickBot="1" x14ac:dyDescent="0.3">
      <c r="B4" s="382"/>
      <c r="C4" s="383"/>
      <c r="D4" s="383"/>
      <c r="E4" s="383"/>
      <c r="F4" s="384"/>
      <c r="G4" s="82"/>
      <c r="H4" s="82"/>
    </row>
    <row r="6" spans="2:8" ht="15.75" thickBot="1" x14ac:dyDescent="0.3"/>
    <row r="7" spans="2:8" ht="15.75" thickBot="1" x14ac:dyDescent="0.3">
      <c r="B7" s="32" t="s">
        <v>4</v>
      </c>
      <c r="C7" s="33" t="s">
        <v>10</v>
      </c>
      <c r="D7" s="34" t="s">
        <v>11</v>
      </c>
      <c r="E7" s="34" t="s">
        <v>12</v>
      </c>
      <c r="F7" s="35" t="s">
        <v>13</v>
      </c>
    </row>
    <row r="8" spans="2:8" x14ac:dyDescent="0.25">
      <c r="B8" s="129" t="s">
        <v>2</v>
      </c>
      <c r="C8" s="112">
        <f>'Information '!C64*3</f>
        <v>0</v>
      </c>
      <c r="D8" s="114">
        <f>'Information '!C65</f>
        <v>0</v>
      </c>
      <c r="E8" s="114">
        <f>D8*C8</f>
        <v>0</v>
      </c>
      <c r="F8" s="115">
        <f>E8*'Information '!$C$12</f>
        <v>0</v>
      </c>
    </row>
    <row r="9" spans="2:8" x14ac:dyDescent="0.25">
      <c r="B9" s="130" t="s">
        <v>3</v>
      </c>
      <c r="C9" s="131">
        <f>IF('Information '!L67=1,('Information '!C64),0)</f>
        <v>0</v>
      </c>
      <c r="D9" s="132">
        <f>'Information '!C68</f>
        <v>0</v>
      </c>
      <c r="E9" s="114">
        <f t="shared" ref="E9:E12" si="0">D9*C9</f>
        <v>0</v>
      </c>
      <c r="F9" s="115">
        <f>E9*'Information '!$C$12</f>
        <v>0</v>
      </c>
    </row>
    <row r="10" spans="2:8" x14ac:dyDescent="0.25">
      <c r="B10" s="130" t="s">
        <v>32</v>
      </c>
      <c r="C10" s="131">
        <f>('Information '!C26:D26)*25</f>
        <v>0</v>
      </c>
      <c r="D10" s="132">
        <f>'Information '!C46</f>
        <v>0</v>
      </c>
      <c r="E10" s="114">
        <f t="shared" si="0"/>
        <v>0</v>
      </c>
      <c r="F10" s="115">
        <f>E10*'Information '!$C$12</f>
        <v>0</v>
      </c>
    </row>
    <row r="11" spans="2:8" x14ac:dyDescent="0.25">
      <c r="B11" s="130" t="s">
        <v>9</v>
      </c>
      <c r="C11" s="131">
        <f>'Information '!C64</f>
        <v>0</v>
      </c>
      <c r="D11" s="132">
        <v>50</v>
      </c>
      <c r="E11" s="114">
        <f t="shared" si="0"/>
        <v>0</v>
      </c>
      <c r="F11" s="115">
        <f>E11*'Information '!$C$12</f>
        <v>0</v>
      </c>
    </row>
    <row r="12" spans="2:8" ht="15.75" thickBot="1" x14ac:dyDescent="0.3">
      <c r="B12" s="133" t="s">
        <v>16</v>
      </c>
      <c r="C12" s="134">
        <f>('Information '!C29+'Information '!C30)*3</f>
        <v>0</v>
      </c>
      <c r="D12" s="122">
        <f>'Information '!C66</f>
        <v>0</v>
      </c>
      <c r="E12" s="114">
        <f t="shared" si="0"/>
        <v>0</v>
      </c>
      <c r="F12" s="115">
        <f>E12*'Information '!$C$12</f>
        <v>0</v>
      </c>
    </row>
    <row r="13" spans="2:8" ht="15.75" thickBot="1" x14ac:dyDescent="0.3">
      <c r="B13" s="36" t="s">
        <v>21</v>
      </c>
      <c r="C13" s="37"/>
      <c r="D13" s="38"/>
      <c r="E13" s="116">
        <f>SUM(E8:E12)</f>
        <v>0</v>
      </c>
      <c r="F13" s="156">
        <f>E13*'Information '!$C$12</f>
        <v>0</v>
      </c>
    </row>
    <row r="14" spans="2:8" x14ac:dyDescent="0.25">
      <c r="B14" s="104"/>
      <c r="C14" s="102"/>
      <c r="D14" s="102"/>
      <c r="E14" s="102"/>
      <c r="F14" s="102"/>
    </row>
    <row r="15" spans="2:8" x14ac:dyDescent="0.25">
      <c r="B15" s="104"/>
      <c r="C15" s="102"/>
      <c r="D15" s="102"/>
      <c r="E15" s="102"/>
      <c r="F15" s="102"/>
    </row>
    <row r="16" spans="2:8" ht="15.75" thickBot="1" x14ac:dyDescent="0.3"/>
    <row r="17" spans="2:6" ht="15.75" thickBot="1" x14ac:dyDescent="0.3">
      <c r="B17" s="39" t="s">
        <v>5</v>
      </c>
      <c r="C17" s="34" t="s">
        <v>10</v>
      </c>
      <c r="D17" s="34" t="s">
        <v>11</v>
      </c>
      <c r="E17" s="34" t="s">
        <v>12</v>
      </c>
      <c r="F17" s="35" t="s">
        <v>13</v>
      </c>
    </row>
    <row r="18" spans="2:6" x14ac:dyDescent="0.25">
      <c r="B18" s="117" t="s">
        <v>14</v>
      </c>
      <c r="C18" s="118">
        <f>'Information '!C29*3</f>
        <v>0</v>
      </c>
      <c r="D18" s="114">
        <f>'Information '!C69</f>
        <v>0</v>
      </c>
      <c r="E18" s="114">
        <f>D18*C18</f>
        <v>0</v>
      </c>
      <c r="F18" s="115">
        <f>E18*'Information '!$C$12</f>
        <v>0</v>
      </c>
    </row>
    <row r="19" spans="2:6" x14ac:dyDescent="0.25">
      <c r="B19" s="120" t="s">
        <v>15</v>
      </c>
      <c r="C19" s="121">
        <f>'Information '!C30*3</f>
        <v>0</v>
      </c>
      <c r="D19" s="122">
        <f>'Information '!C70</f>
        <v>0</v>
      </c>
      <c r="E19" s="114">
        <f>D19*C19</f>
        <v>0</v>
      </c>
      <c r="F19" s="115">
        <f>E19*'Information '!$C$12</f>
        <v>0</v>
      </c>
    </row>
    <row r="20" spans="2:6" x14ac:dyDescent="0.25">
      <c r="B20" s="226" t="s">
        <v>113</v>
      </c>
      <c r="C20" s="246">
        <f>IF('Information '!C71&gt;0, ('Information '!C29+'Information '!C30)*3,0)</f>
        <v>0</v>
      </c>
      <c r="D20" s="132">
        <f>'Information '!C71</f>
        <v>0</v>
      </c>
      <c r="E20" s="132">
        <f>D20*C20</f>
        <v>0</v>
      </c>
      <c r="F20" s="115">
        <f>E20*'Information '!$C$12</f>
        <v>0</v>
      </c>
    </row>
    <row r="21" spans="2:6" ht="15.75" thickBot="1" x14ac:dyDescent="0.3">
      <c r="B21" s="251" t="s">
        <v>114</v>
      </c>
      <c r="C21" s="252">
        <f>IF('Information '!C72&gt;0, ('Information '!C29+'Information '!C30),0)</f>
        <v>0</v>
      </c>
      <c r="D21" s="127">
        <f>'Information '!C72</f>
        <v>0</v>
      </c>
      <c r="E21" s="122">
        <f>D21*C21</f>
        <v>0</v>
      </c>
      <c r="F21" s="254">
        <f>E21*'Information '!$C$12</f>
        <v>0</v>
      </c>
    </row>
    <row r="22" spans="2:6" ht="15.75" thickBot="1" x14ac:dyDescent="0.3">
      <c r="B22" s="36" t="s">
        <v>22</v>
      </c>
      <c r="C22" s="37"/>
      <c r="D22" s="38"/>
      <c r="E22" s="138">
        <f>SUM(E18:E21)</f>
        <v>0</v>
      </c>
      <c r="F22" s="156">
        <f>E22*'Information '!$C$12</f>
        <v>0</v>
      </c>
    </row>
    <row r="23" spans="2:6" x14ac:dyDescent="0.25">
      <c r="B23" s="104"/>
      <c r="C23" s="102"/>
      <c r="D23" s="102"/>
      <c r="E23" s="102"/>
      <c r="F23" s="102"/>
    </row>
    <row r="24" spans="2:6" x14ac:dyDescent="0.25">
      <c r="B24" s="104"/>
      <c r="C24" s="102"/>
      <c r="D24" s="102"/>
      <c r="E24" s="102"/>
      <c r="F24" s="102"/>
    </row>
    <row r="25" spans="2:6" ht="15.75" thickBot="1" x14ac:dyDescent="0.3"/>
    <row r="26" spans="2:6" x14ac:dyDescent="0.25">
      <c r="B26" s="40"/>
      <c r="C26" s="41"/>
      <c r="D26" s="42"/>
      <c r="E26" s="43" t="s">
        <v>12</v>
      </c>
      <c r="F26" s="44" t="s">
        <v>13</v>
      </c>
    </row>
    <row r="27" spans="2:6" ht="15.75" thickBot="1" x14ac:dyDescent="0.3">
      <c r="B27" s="125" t="s">
        <v>20</v>
      </c>
      <c r="C27" s="92"/>
      <c r="D27" s="126"/>
      <c r="E27" s="127">
        <f>E22+E13</f>
        <v>0</v>
      </c>
      <c r="F27" s="94">
        <f>E27*'Information '!C12</f>
        <v>0</v>
      </c>
    </row>
  </sheetData>
  <mergeCells count="1">
    <mergeCell ref="B3:F4"/>
  </mergeCells>
  <pageMargins left="0.70866141732283472" right="0.70866141732283472" top="0.74803149606299213" bottom="0.74803149606299213" header="0.31496062992125984" footer="0.31496062992125984"/>
  <pageSetup paperSize="9" scale="87" orientation="portrait" r:id="rId1"/>
  <ignoredErrors>
    <ignoredError sqref="C1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2:H42"/>
  <sheetViews>
    <sheetView zoomScale="90" zoomScaleNormal="90" workbookViewId="0">
      <selection activeCell="D10" sqref="D10"/>
    </sheetView>
  </sheetViews>
  <sheetFormatPr defaultRowHeight="15" x14ac:dyDescent="0.25"/>
  <cols>
    <col min="1" max="1" width="9.140625" style="81"/>
    <col min="2" max="2" width="48.7109375" style="81" customWidth="1"/>
    <col min="3" max="6" width="12.7109375" style="81" customWidth="1"/>
    <col min="7" max="7" width="59.140625" style="81" customWidth="1"/>
    <col min="8" max="16384" width="9.140625" style="81"/>
  </cols>
  <sheetData>
    <row r="2" spans="2:8" ht="15.75" thickBot="1" x14ac:dyDescent="0.3"/>
    <row r="3" spans="2:8" ht="15" customHeight="1" x14ac:dyDescent="0.25">
      <c r="B3" s="385" t="s">
        <v>95</v>
      </c>
      <c r="C3" s="386"/>
      <c r="D3" s="386"/>
      <c r="E3" s="386"/>
      <c r="F3" s="387"/>
      <c r="G3" s="82"/>
      <c r="H3" s="82"/>
    </row>
    <row r="4" spans="2:8" ht="15" customHeight="1" thickBot="1" x14ac:dyDescent="0.3">
      <c r="B4" s="388"/>
      <c r="C4" s="389"/>
      <c r="D4" s="389"/>
      <c r="E4" s="389"/>
      <c r="F4" s="390"/>
      <c r="G4" s="82"/>
      <c r="H4" s="82"/>
    </row>
    <row r="6" spans="2:8" ht="15.75" thickBot="1" x14ac:dyDescent="0.3"/>
    <row r="7" spans="2:8" ht="15.75" thickBot="1" x14ac:dyDescent="0.3">
      <c r="B7" s="205" t="s">
        <v>4</v>
      </c>
      <c r="C7" s="206" t="s">
        <v>10</v>
      </c>
      <c r="D7" s="207" t="s">
        <v>11</v>
      </c>
      <c r="E7" s="207" t="s">
        <v>12</v>
      </c>
      <c r="F7" s="208" t="s">
        <v>13</v>
      </c>
    </row>
    <row r="8" spans="2:8" x14ac:dyDescent="0.25">
      <c r="B8" s="129" t="s">
        <v>2</v>
      </c>
      <c r="C8" s="112">
        <f>'Information '!C107*4</f>
        <v>0</v>
      </c>
      <c r="D8" s="114">
        <f>'Information '!C108</f>
        <v>0</v>
      </c>
      <c r="E8" s="114">
        <f>D8*C8</f>
        <v>0</v>
      </c>
      <c r="F8" s="119">
        <f>E8*'Information '!$C$12</f>
        <v>0</v>
      </c>
    </row>
    <row r="9" spans="2:8" x14ac:dyDescent="0.25">
      <c r="B9" s="130" t="s">
        <v>3</v>
      </c>
      <c r="C9" s="131">
        <f>IF('Information '!L111=1,('Information '!C107),0)</f>
        <v>0</v>
      </c>
      <c r="D9" s="292">
        <f>'Information '!C112</f>
        <v>0</v>
      </c>
      <c r="E9" s="114">
        <f t="shared" ref="E9:E14" si="0">D9*C9</f>
        <v>0</v>
      </c>
      <c r="F9" s="119">
        <f>E9*'Information '!$C$12</f>
        <v>0</v>
      </c>
    </row>
    <row r="10" spans="2:8" x14ac:dyDescent="0.25">
      <c r="B10" s="130" t="s">
        <v>101</v>
      </c>
      <c r="C10" s="131">
        <f>'Information '!C104*3</f>
        <v>0</v>
      </c>
      <c r="D10" s="132">
        <v>2</v>
      </c>
      <c r="E10" s="114">
        <f t="shared" si="0"/>
        <v>0</v>
      </c>
      <c r="F10" s="119">
        <f>E10*'Information '!$C$12</f>
        <v>0</v>
      </c>
    </row>
    <row r="11" spans="2:8" x14ac:dyDescent="0.25">
      <c r="B11" s="130" t="s">
        <v>8</v>
      </c>
      <c r="C11" s="220" t="str">
        <f>'Information '!C105</f>
        <v>0</v>
      </c>
      <c r="D11" s="132">
        <v>2.5</v>
      </c>
      <c r="E11" s="114">
        <f t="shared" si="0"/>
        <v>0</v>
      </c>
      <c r="F11" s="119">
        <f>E11*'Information '!$C$12</f>
        <v>0</v>
      </c>
    </row>
    <row r="12" spans="2:8" x14ac:dyDescent="0.25">
      <c r="B12" s="130" t="s">
        <v>9</v>
      </c>
      <c r="C12" s="219">
        <f>'Information '!C107</f>
        <v>0</v>
      </c>
      <c r="D12" s="292">
        <v>100</v>
      </c>
      <c r="E12" s="114">
        <f t="shared" si="0"/>
        <v>0</v>
      </c>
      <c r="F12" s="119">
        <f>E12*'Information '!$C$12</f>
        <v>0</v>
      </c>
      <c r="G12" s="265"/>
    </row>
    <row r="13" spans="2:8" x14ac:dyDescent="0.25">
      <c r="B13" s="130" t="s">
        <v>6</v>
      </c>
      <c r="C13" s="217">
        <f>(('Information '!C104)/12)*2</f>
        <v>0</v>
      </c>
      <c r="D13" s="132">
        <f>'Information '!C109</f>
        <v>0</v>
      </c>
      <c r="E13" s="114">
        <f>ROUNDUP(C13, 0)*D13</f>
        <v>0</v>
      </c>
      <c r="F13" s="119">
        <f>E13*'Information '!$C$12</f>
        <v>0</v>
      </c>
    </row>
    <row r="14" spans="2:8" ht="15.75" thickBot="1" x14ac:dyDescent="0.3">
      <c r="B14" s="133" t="s">
        <v>16</v>
      </c>
      <c r="C14" s="134">
        <f>'Information '!C105*4</f>
        <v>0</v>
      </c>
      <c r="D14" s="122">
        <f>'Information '!C110</f>
        <v>0</v>
      </c>
      <c r="E14" s="114">
        <f t="shared" si="0"/>
        <v>0</v>
      </c>
      <c r="F14" s="119">
        <f>E14*'Information '!$C$12</f>
        <v>0</v>
      </c>
    </row>
    <row r="15" spans="2:8" ht="15.75" thickBot="1" x14ac:dyDescent="0.3">
      <c r="B15" s="209" t="s">
        <v>21</v>
      </c>
      <c r="C15" s="210"/>
      <c r="D15" s="211"/>
      <c r="E15" s="138">
        <f>SUM(E8:E14)</f>
        <v>0</v>
      </c>
      <c r="F15" s="139">
        <f>SUM(F8:F14)</f>
        <v>0</v>
      </c>
    </row>
    <row r="16" spans="2:8" x14ac:dyDescent="0.25">
      <c r="B16" s="104"/>
      <c r="C16" s="102"/>
      <c r="D16" s="102"/>
      <c r="E16" s="105"/>
      <c r="F16" s="201"/>
    </row>
    <row r="17" spans="2:6" x14ac:dyDescent="0.25">
      <c r="B17" s="104"/>
      <c r="C17" s="102"/>
      <c r="D17" s="102"/>
      <c r="E17" s="105"/>
      <c r="F17" s="201"/>
    </row>
    <row r="18" spans="2:6" ht="15.75" thickBot="1" x14ac:dyDescent="0.3">
      <c r="B18" s="104"/>
      <c r="C18" s="102"/>
      <c r="D18" s="102"/>
      <c r="E18" s="102"/>
      <c r="F18" s="102"/>
    </row>
    <row r="19" spans="2:6" ht="15.75" thickBot="1" x14ac:dyDescent="0.3">
      <c r="B19" s="205" t="s">
        <v>25</v>
      </c>
      <c r="C19" s="206" t="s">
        <v>10</v>
      </c>
      <c r="D19" s="207" t="s">
        <v>11</v>
      </c>
      <c r="E19" s="207" t="s">
        <v>12</v>
      </c>
      <c r="F19" s="208" t="s">
        <v>13</v>
      </c>
    </row>
    <row r="20" spans="2:6" x14ac:dyDescent="0.25">
      <c r="B20" s="141" t="s">
        <v>101</v>
      </c>
      <c r="C20" s="112">
        <f>'Information '!C102</f>
        <v>0</v>
      </c>
      <c r="D20" s="114">
        <v>2</v>
      </c>
      <c r="E20" s="114">
        <f>D20*C20</f>
        <v>0</v>
      </c>
      <c r="F20" s="115">
        <f>E20*'Information '!$C$12</f>
        <v>0</v>
      </c>
    </row>
    <row r="21" spans="2:6" x14ac:dyDescent="0.25">
      <c r="B21" s="130" t="s">
        <v>26</v>
      </c>
      <c r="C21" s="221">
        <f>IF('Information '!L119=1,SUM('Information '!$C$105:$C$106),0)</f>
        <v>0</v>
      </c>
      <c r="D21" s="292">
        <f>'Information '!C120</f>
        <v>0</v>
      </c>
      <c r="E21" s="114">
        <f t="shared" ref="E21:E25" si="1">D21*C21</f>
        <v>0</v>
      </c>
      <c r="F21" s="115">
        <f>E21*'Information '!$C$12</f>
        <v>0</v>
      </c>
    </row>
    <row r="22" spans="2:6" x14ac:dyDescent="0.25">
      <c r="B22" s="130" t="s">
        <v>27</v>
      </c>
      <c r="C22" s="198">
        <f>IF('Information '!L121=1,SUM('Information '!$C$105:$C$106),0)</f>
        <v>0</v>
      </c>
      <c r="D22" s="292">
        <f>'Information '!C122</f>
        <v>0</v>
      </c>
      <c r="E22" s="114">
        <f t="shared" si="1"/>
        <v>0</v>
      </c>
      <c r="F22" s="115">
        <f>E22*'Information '!$C$12</f>
        <v>0</v>
      </c>
    </row>
    <row r="23" spans="2:6" x14ac:dyDescent="0.25">
      <c r="B23" s="130" t="s">
        <v>9</v>
      </c>
      <c r="C23" s="217">
        <f>'Information '!$C$105+'Information '!$C$106</f>
        <v>0</v>
      </c>
      <c r="D23" s="292">
        <v>3</v>
      </c>
      <c r="E23" s="114">
        <f t="shared" si="1"/>
        <v>0</v>
      </c>
      <c r="F23" s="115">
        <f>E23*'Information '!$C$12</f>
        <v>0</v>
      </c>
    </row>
    <row r="24" spans="2:6" x14ac:dyDescent="0.25">
      <c r="B24" s="130" t="s">
        <v>28</v>
      </c>
      <c r="C24" s="131">
        <f>'Information '!C104</f>
        <v>0</v>
      </c>
      <c r="D24" s="132">
        <f>'Information '!C117</f>
        <v>0</v>
      </c>
      <c r="E24" s="114">
        <f t="shared" si="1"/>
        <v>0</v>
      </c>
      <c r="F24" s="115">
        <f>E24*'Information '!$C$12</f>
        <v>0</v>
      </c>
    </row>
    <row r="25" spans="2:6" ht="15.75" thickBot="1" x14ac:dyDescent="0.3">
      <c r="B25" s="130" t="s">
        <v>29</v>
      </c>
      <c r="C25" s="131">
        <f>'Information '!C104</f>
        <v>0</v>
      </c>
      <c r="D25" s="132">
        <f>'Information '!C118</f>
        <v>0</v>
      </c>
      <c r="E25" s="114">
        <f t="shared" si="1"/>
        <v>0</v>
      </c>
      <c r="F25" s="115">
        <f>E25*'Information '!$C$12</f>
        <v>0</v>
      </c>
    </row>
    <row r="26" spans="2:6" ht="15.75" thickBot="1" x14ac:dyDescent="0.3">
      <c r="B26" s="209" t="s">
        <v>21</v>
      </c>
      <c r="C26" s="210"/>
      <c r="D26" s="211"/>
      <c r="E26" s="138">
        <f>SUM(E20:E25)</f>
        <v>0</v>
      </c>
      <c r="F26" s="139">
        <f>SUM(F20:F25)</f>
        <v>0</v>
      </c>
    </row>
    <row r="27" spans="2:6" x14ac:dyDescent="0.25">
      <c r="B27" s="104"/>
      <c r="C27" s="102"/>
      <c r="D27" s="102"/>
      <c r="E27" s="102"/>
      <c r="F27" s="102"/>
    </row>
    <row r="28" spans="2:6" x14ac:dyDescent="0.25">
      <c r="B28" s="104"/>
      <c r="C28" s="102"/>
      <c r="D28" s="102"/>
      <c r="E28" s="102"/>
      <c r="F28" s="102"/>
    </row>
    <row r="29" spans="2:6" ht="15.75" thickBot="1" x14ac:dyDescent="0.3"/>
    <row r="30" spans="2:6" ht="15.75" thickBot="1" x14ac:dyDescent="0.3">
      <c r="B30" s="255" t="s">
        <v>5</v>
      </c>
      <c r="C30" s="232" t="s">
        <v>10</v>
      </c>
      <c r="D30" s="233" t="s">
        <v>11</v>
      </c>
      <c r="E30" s="233" t="s">
        <v>12</v>
      </c>
      <c r="F30" s="234" t="s">
        <v>13</v>
      </c>
    </row>
    <row r="31" spans="2:6" x14ac:dyDescent="0.25">
      <c r="B31" s="229" t="s">
        <v>102</v>
      </c>
      <c r="C31" s="222">
        <f>'Information '!C105*7</f>
        <v>0</v>
      </c>
      <c r="D31" s="223">
        <f>'Information '!C113</f>
        <v>0</v>
      </c>
      <c r="E31" s="223">
        <f t="shared" ref="E31:E36" si="2">D31*C31</f>
        <v>0</v>
      </c>
      <c r="F31" s="224">
        <f>E31*'Information '!$C$12</f>
        <v>0</v>
      </c>
    </row>
    <row r="32" spans="2:6" x14ac:dyDescent="0.25">
      <c r="B32" s="230" t="s">
        <v>103</v>
      </c>
      <c r="C32" s="226">
        <f>'Information '!C106*7</f>
        <v>0</v>
      </c>
      <c r="D32" s="132">
        <f>'Information '!C114</f>
        <v>0</v>
      </c>
      <c r="E32" s="132">
        <f t="shared" si="2"/>
        <v>0</v>
      </c>
      <c r="F32" s="225">
        <f>E32*'Information '!$C$12</f>
        <v>0</v>
      </c>
    </row>
    <row r="33" spans="2:6" x14ac:dyDescent="0.25">
      <c r="B33" s="230" t="s">
        <v>104</v>
      </c>
      <c r="C33" s="226">
        <f>'Information '!C104*'Information '!C105</f>
        <v>0</v>
      </c>
      <c r="D33" s="132">
        <f>'Information '!C123</f>
        <v>0</v>
      </c>
      <c r="E33" s="132">
        <f t="shared" si="2"/>
        <v>0</v>
      </c>
      <c r="F33" s="225">
        <f>E33*'Information '!$C$12</f>
        <v>0</v>
      </c>
    </row>
    <row r="34" spans="2:6" x14ac:dyDescent="0.25">
      <c r="B34" s="230" t="s">
        <v>105</v>
      </c>
      <c r="C34" s="257">
        <f>'Information '!C104*'Information '!C106</f>
        <v>0</v>
      </c>
      <c r="D34" s="132">
        <f>'Information '!C124</f>
        <v>0</v>
      </c>
      <c r="E34" s="132">
        <f t="shared" si="2"/>
        <v>0</v>
      </c>
      <c r="F34" s="225">
        <f>E34*'Information '!$C$12</f>
        <v>0</v>
      </c>
    </row>
    <row r="35" spans="2:6" x14ac:dyDescent="0.25">
      <c r="B35" s="230" t="s">
        <v>113</v>
      </c>
      <c r="C35" s="226">
        <f>IF('Information '!C115&gt;0, ('Information '!C105+'Information '!C106)*7,0)</f>
        <v>0</v>
      </c>
      <c r="D35" s="132">
        <f>'Information '!C115</f>
        <v>0</v>
      </c>
      <c r="E35" s="132">
        <f t="shared" si="2"/>
        <v>0</v>
      </c>
      <c r="F35" s="225">
        <f>E35*'Information '!$C$12</f>
        <v>0</v>
      </c>
    </row>
    <row r="36" spans="2:6" ht="15.75" thickBot="1" x14ac:dyDescent="0.3">
      <c r="B36" s="231" t="s">
        <v>114</v>
      </c>
      <c r="C36" s="251">
        <f>IF('Information '!C116&gt;0, ('Information '!C105+'Information '!C106),0)</f>
        <v>0</v>
      </c>
      <c r="D36" s="127">
        <f>'Information '!C116</f>
        <v>0</v>
      </c>
      <c r="E36" s="127">
        <f t="shared" si="2"/>
        <v>0</v>
      </c>
      <c r="F36" s="238">
        <f>E36*'Information '!$C$12</f>
        <v>0</v>
      </c>
    </row>
    <row r="37" spans="2:6" ht="15.75" thickBot="1" x14ac:dyDescent="0.3">
      <c r="B37" s="256" t="s">
        <v>22</v>
      </c>
      <c r="C37" s="235"/>
      <c r="D37" s="236"/>
      <c r="E37" s="140">
        <f>SUM(E31:E36)</f>
        <v>0</v>
      </c>
      <c r="F37" s="123">
        <f>E37*'Information '!$C$12</f>
        <v>0</v>
      </c>
    </row>
    <row r="38" spans="2:6" x14ac:dyDescent="0.25">
      <c r="B38" s="104"/>
      <c r="C38" s="102"/>
      <c r="D38" s="102"/>
      <c r="E38" s="102"/>
      <c r="F38" s="102"/>
    </row>
    <row r="39" spans="2:6" x14ac:dyDescent="0.25">
      <c r="B39" s="104"/>
      <c r="C39" s="102"/>
      <c r="D39" s="102"/>
      <c r="E39" s="102"/>
      <c r="F39" s="102"/>
    </row>
    <row r="40" spans="2:6" ht="15.75" thickBot="1" x14ac:dyDescent="0.3"/>
    <row r="41" spans="2:6" x14ac:dyDescent="0.25">
      <c r="B41" s="212"/>
      <c r="C41" s="213"/>
      <c r="D41" s="214"/>
      <c r="E41" s="215" t="s">
        <v>12</v>
      </c>
      <c r="F41" s="216" t="s">
        <v>13</v>
      </c>
    </row>
    <row r="42" spans="2:6" ht="15.75" thickBot="1" x14ac:dyDescent="0.3">
      <c r="B42" s="125" t="s">
        <v>20</v>
      </c>
      <c r="C42" s="92"/>
      <c r="D42" s="126"/>
      <c r="E42" s="127">
        <f>E37+E26+E15</f>
        <v>0</v>
      </c>
      <c r="F42" s="127">
        <f>F37+F26+F15</f>
        <v>0</v>
      </c>
    </row>
  </sheetData>
  <mergeCells count="1">
    <mergeCell ref="B3:F4"/>
  </mergeCells>
  <pageMargins left="0.70866141732283472" right="0.70866141732283472" top="0.74803149606299213" bottom="0.74803149606299213" header="0.31496062992125984" footer="0.31496062992125984"/>
  <pageSetup paperSize="9" scale="87" orientation="portrait" r:id="rId1"/>
  <ignoredErrors>
    <ignoredError sqref="E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2:I39"/>
  <sheetViews>
    <sheetView zoomScale="90" zoomScaleNormal="90" workbookViewId="0">
      <selection activeCell="I6" sqref="I6"/>
    </sheetView>
  </sheetViews>
  <sheetFormatPr defaultRowHeight="15" x14ac:dyDescent="0.25"/>
  <cols>
    <col min="1" max="1" width="9.140625" style="81"/>
    <col min="2" max="2" width="48.7109375" style="81" customWidth="1"/>
    <col min="3" max="8" width="12.7109375" style="81" customWidth="1"/>
    <col min="9" max="16384" width="9.140625" style="81"/>
  </cols>
  <sheetData>
    <row r="2" spans="2:9" ht="15.75" thickBot="1" x14ac:dyDescent="0.3"/>
    <row r="3" spans="2:9" ht="15" customHeight="1" x14ac:dyDescent="0.25">
      <c r="B3" s="391" t="s">
        <v>33</v>
      </c>
      <c r="C3" s="392"/>
      <c r="D3" s="392"/>
      <c r="E3" s="392"/>
      <c r="F3" s="392"/>
      <c r="G3" s="393"/>
      <c r="H3" s="82"/>
      <c r="I3" s="82"/>
    </row>
    <row r="4" spans="2:9" ht="15" customHeight="1" thickBot="1" x14ac:dyDescent="0.3">
      <c r="B4" s="394"/>
      <c r="C4" s="395"/>
      <c r="D4" s="395"/>
      <c r="E4" s="395"/>
      <c r="F4" s="395"/>
      <c r="G4" s="396"/>
      <c r="H4" s="82"/>
      <c r="I4" s="82"/>
    </row>
    <row r="6" spans="2:9" ht="15.75" thickBot="1" x14ac:dyDescent="0.3"/>
    <row r="7" spans="2:9" ht="15.75" thickBot="1" x14ac:dyDescent="0.3">
      <c r="B7" s="49" t="s">
        <v>39</v>
      </c>
      <c r="C7" s="50" t="s">
        <v>40</v>
      </c>
      <c r="D7" s="47" t="s">
        <v>11</v>
      </c>
      <c r="E7" s="47" t="s">
        <v>87</v>
      </c>
      <c r="F7" s="47" t="s">
        <v>12</v>
      </c>
      <c r="G7" s="48" t="s">
        <v>13</v>
      </c>
    </row>
    <row r="8" spans="2:9" x14ac:dyDescent="0.25">
      <c r="B8" s="111">
        <f>'Information '!B90</f>
        <v>0</v>
      </c>
      <c r="C8" s="112">
        <f>'Information '!D90+'Information '!E90+'Information '!F90</f>
        <v>0</v>
      </c>
      <c r="D8" s="113">
        <f>'Information '!C90</f>
        <v>0</v>
      </c>
      <c r="E8" s="113">
        <f>'Information '!M90</f>
        <v>0</v>
      </c>
      <c r="F8" s="114">
        <f>(D8*C8)+E8</f>
        <v>0</v>
      </c>
      <c r="G8" s="115">
        <f>F8*'Information '!$C$12</f>
        <v>0</v>
      </c>
    </row>
    <row r="9" spans="2:9" x14ac:dyDescent="0.25">
      <c r="B9" s="111">
        <f>'Information '!B91</f>
        <v>0</v>
      </c>
      <c r="C9" s="112">
        <f>'Information '!D91+'Information '!E91+'Information '!F91</f>
        <v>0</v>
      </c>
      <c r="D9" s="113">
        <f>'Information '!C91</f>
        <v>0</v>
      </c>
      <c r="E9" s="113">
        <f>'Information '!M91</f>
        <v>0</v>
      </c>
      <c r="F9" s="114">
        <f t="shared" ref="F9:F15" si="0">(D9*C9)+E9</f>
        <v>0</v>
      </c>
      <c r="G9" s="115">
        <f>F9*'Information '!$C$12</f>
        <v>0</v>
      </c>
    </row>
    <row r="10" spans="2:9" x14ac:dyDescent="0.25">
      <c r="B10" s="111">
        <f>'Information '!B92</f>
        <v>0</v>
      </c>
      <c r="C10" s="112">
        <f>'Information '!D92+'Information '!E92+'Information '!F92</f>
        <v>0</v>
      </c>
      <c r="D10" s="113">
        <f>'Information '!C92</f>
        <v>0</v>
      </c>
      <c r="E10" s="113">
        <f>'Information '!M92</f>
        <v>0</v>
      </c>
      <c r="F10" s="114">
        <f t="shared" si="0"/>
        <v>0</v>
      </c>
      <c r="G10" s="115">
        <f>F10*'Information '!$C$12</f>
        <v>0</v>
      </c>
    </row>
    <row r="11" spans="2:9" x14ac:dyDescent="0.25">
      <c r="B11" s="111">
        <f>'Information '!B93</f>
        <v>0</v>
      </c>
      <c r="C11" s="112">
        <f>'Information '!D93+'Information '!E93+'Information '!F93</f>
        <v>0</v>
      </c>
      <c r="D11" s="113">
        <f>'Information '!C93</f>
        <v>0</v>
      </c>
      <c r="E11" s="113">
        <f>'Information '!M93</f>
        <v>0</v>
      </c>
      <c r="F11" s="114">
        <f t="shared" si="0"/>
        <v>0</v>
      </c>
      <c r="G11" s="115">
        <f>F11*'Information '!$C$12</f>
        <v>0</v>
      </c>
    </row>
    <row r="12" spans="2:9" x14ac:dyDescent="0.25">
      <c r="B12" s="111">
        <f>'Information '!B94</f>
        <v>0</v>
      </c>
      <c r="C12" s="112">
        <f>'Information '!D94+'Information '!E94+'Information '!F94</f>
        <v>0</v>
      </c>
      <c r="D12" s="113">
        <f>'Information '!C94</f>
        <v>0</v>
      </c>
      <c r="E12" s="113">
        <f>'Information '!M94</f>
        <v>0</v>
      </c>
      <c r="F12" s="114">
        <f t="shared" si="0"/>
        <v>0</v>
      </c>
      <c r="G12" s="115">
        <f>F12*'Information '!$C$12</f>
        <v>0</v>
      </c>
    </row>
    <row r="13" spans="2:9" x14ac:dyDescent="0.25">
      <c r="B13" s="111">
        <f>'Information '!B95</f>
        <v>0</v>
      </c>
      <c r="C13" s="112">
        <f>'Information '!D95+'Information '!E95+'Information '!F95</f>
        <v>0</v>
      </c>
      <c r="D13" s="113">
        <f>'Information '!C95</f>
        <v>0</v>
      </c>
      <c r="E13" s="113">
        <f>'Information '!M95</f>
        <v>0</v>
      </c>
      <c r="F13" s="114">
        <f t="shared" si="0"/>
        <v>0</v>
      </c>
      <c r="G13" s="115">
        <f>F13*'Information '!$C$12</f>
        <v>0</v>
      </c>
    </row>
    <row r="14" spans="2:9" x14ac:dyDescent="0.25">
      <c r="B14" s="111">
        <f>'Information '!B96</f>
        <v>0</v>
      </c>
      <c r="C14" s="112">
        <f>'Information '!D96+'Information '!E96+'Information '!F96</f>
        <v>0</v>
      </c>
      <c r="D14" s="113">
        <f>'Information '!C96</f>
        <v>0</v>
      </c>
      <c r="E14" s="113">
        <f>'Information '!M96</f>
        <v>0</v>
      </c>
      <c r="F14" s="114">
        <f t="shared" si="0"/>
        <v>0</v>
      </c>
      <c r="G14" s="115">
        <f>F14*'Information '!$C$12</f>
        <v>0</v>
      </c>
    </row>
    <row r="15" spans="2:9" x14ac:dyDescent="0.25">
      <c r="B15" s="111">
        <f>'Information '!B97</f>
        <v>0</v>
      </c>
      <c r="C15" s="112">
        <f>'Information '!D97+'Information '!E97+'Information '!F97</f>
        <v>0</v>
      </c>
      <c r="D15" s="113">
        <f>'Information '!C97</f>
        <v>0</v>
      </c>
      <c r="E15" s="113">
        <f>'Information '!M97</f>
        <v>0</v>
      </c>
      <c r="F15" s="114">
        <f t="shared" si="0"/>
        <v>0</v>
      </c>
      <c r="G15" s="115">
        <f>F15*'Information '!$C$12</f>
        <v>0</v>
      </c>
    </row>
    <row r="16" spans="2:9" ht="15.75" thickBot="1" x14ac:dyDescent="0.3">
      <c r="B16" s="258">
        <f>'Information '!B98</f>
        <v>0</v>
      </c>
      <c r="C16" s="259">
        <f>'Information '!D98+'Information '!E98+'Information '!F98</f>
        <v>0</v>
      </c>
      <c r="D16" s="253">
        <f>'Information '!C98</f>
        <v>0</v>
      </c>
      <c r="E16" s="253">
        <f>'Information '!M98</f>
        <v>0</v>
      </c>
      <c r="F16" s="124">
        <f>(D16*C16)+E16</f>
        <v>0</v>
      </c>
      <c r="G16" s="254">
        <f>F16*'Information '!$C$12</f>
        <v>0</v>
      </c>
    </row>
    <row r="17" spans="2:7" ht="15.75" thickBot="1" x14ac:dyDescent="0.3">
      <c r="B17" s="45" t="s">
        <v>41</v>
      </c>
      <c r="C17" s="51"/>
      <c r="D17" s="51"/>
      <c r="E17" s="52"/>
      <c r="F17" s="116">
        <f>SUM(F8:F16)</f>
        <v>0</v>
      </c>
      <c r="G17" s="156">
        <f>F17*'Information '!C12</f>
        <v>0</v>
      </c>
    </row>
    <row r="18" spans="2:7" x14ac:dyDescent="0.25">
      <c r="B18" s="104"/>
      <c r="C18" s="102"/>
      <c r="D18" s="102"/>
      <c r="E18" s="102"/>
      <c r="F18" s="102"/>
      <c r="G18" s="102"/>
    </row>
    <row r="19" spans="2:7" x14ac:dyDescent="0.25">
      <c r="B19" s="104"/>
      <c r="C19" s="102"/>
      <c r="D19" s="102"/>
      <c r="E19" s="102"/>
      <c r="F19" s="102"/>
      <c r="G19" s="102"/>
    </row>
    <row r="20" spans="2:7" ht="15.75" thickBot="1" x14ac:dyDescent="0.3"/>
    <row r="21" spans="2:7" ht="15.75" thickBot="1" x14ac:dyDescent="0.3">
      <c r="B21" s="46" t="s">
        <v>69</v>
      </c>
      <c r="C21" s="47" t="s">
        <v>40</v>
      </c>
      <c r="D21" s="47" t="s">
        <v>11</v>
      </c>
      <c r="E21" s="47" t="s">
        <v>12</v>
      </c>
      <c r="F21" s="48" t="s">
        <v>13</v>
      </c>
    </row>
    <row r="22" spans="2:7" x14ac:dyDescent="0.25">
      <c r="B22" s="117" t="s">
        <v>148</v>
      </c>
      <c r="C22" s="118">
        <f>SUM('Information '!D90:D98)</f>
        <v>0</v>
      </c>
      <c r="D22" s="114">
        <f>'Information '!C79</f>
        <v>0</v>
      </c>
      <c r="E22" s="114">
        <f>D22*C22</f>
        <v>0</v>
      </c>
      <c r="F22" s="119">
        <f>E22*'Information '!$C$12</f>
        <v>0</v>
      </c>
    </row>
    <row r="23" spans="2:7" x14ac:dyDescent="0.25">
      <c r="B23" s="120" t="s">
        <v>70</v>
      </c>
      <c r="C23" s="121">
        <f>SUM('Information '!E90:E98)</f>
        <v>0</v>
      </c>
      <c r="D23" s="122">
        <f>'Information '!C80</f>
        <v>0</v>
      </c>
      <c r="E23" s="122">
        <f>D23*C23</f>
        <v>0</v>
      </c>
      <c r="F23" s="119">
        <f>E23*'Information '!$C$12</f>
        <v>0</v>
      </c>
    </row>
    <row r="24" spans="2:7" x14ac:dyDescent="0.25">
      <c r="B24" s="226" t="s">
        <v>149</v>
      </c>
      <c r="C24" s="246">
        <f>IF('Information '!C81&gt;0, SUM('Information '!D90:D98),0)</f>
        <v>0</v>
      </c>
      <c r="D24" s="132">
        <f>'Information '!C81</f>
        <v>0</v>
      </c>
      <c r="E24" s="132">
        <f>D24*C24</f>
        <v>0</v>
      </c>
      <c r="F24" s="225">
        <f>Training!E22*'Information '!$C$12</f>
        <v>0</v>
      </c>
    </row>
    <row r="25" spans="2:7" ht="15.75" thickBot="1" x14ac:dyDescent="0.3">
      <c r="B25" s="226" t="s">
        <v>111</v>
      </c>
      <c r="C25" s="246">
        <f>IF('Information '!C82&gt;0, SUM('Information '!E90:E98),0)</f>
        <v>0</v>
      </c>
      <c r="D25" s="132">
        <f>'Information '!C82</f>
        <v>0</v>
      </c>
      <c r="E25" s="132">
        <f>D25*C25</f>
        <v>0</v>
      </c>
      <c r="F25" s="225">
        <f>Training!E23*'Information '!$C$12</f>
        <v>0</v>
      </c>
    </row>
    <row r="26" spans="2:7" ht="15.75" thickBot="1" x14ac:dyDescent="0.3">
      <c r="B26" s="45" t="s">
        <v>71</v>
      </c>
      <c r="C26" s="51"/>
      <c r="D26" s="52"/>
      <c r="E26" s="116">
        <f>SUM(E22:E25)</f>
        <v>0</v>
      </c>
      <c r="F26" s="123">
        <f>E26*'Information '!C12</f>
        <v>0</v>
      </c>
    </row>
    <row r="27" spans="2:7" x14ac:dyDescent="0.25">
      <c r="B27" s="104"/>
      <c r="C27" s="102"/>
      <c r="D27" s="102"/>
      <c r="E27" s="102"/>
      <c r="F27" s="102"/>
      <c r="G27" s="102"/>
    </row>
    <row r="28" spans="2:7" x14ac:dyDescent="0.25">
      <c r="B28" s="104"/>
      <c r="C28" s="102"/>
      <c r="D28" s="102"/>
      <c r="E28" s="102"/>
      <c r="F28" s="102"/>
      <c r="G28" s="102"/>
    </row>
    <row r="29" spans="2:7" ht="15.75" thickBot="1" x14ac:dyDescent="0.3">
      <c r="B29" s="104"/>
      <c r="C29" s="102"/>
      <c r="D29" s="102"/>
      <c r="E29" s="102"/>
      <c r="F29" s="102"/>
      <c r="G29" s="102"/>
    </row>
    <row r="30" spans="2:7" ht="15" customHeight="1" thickBot="1" x14ac:dyDescent="0.3">
      <c r="B30" s="274" t="s">
        <v>42</v>
      </c>
      <c r="C30" s="275" t="s">
        <v>10</v>
      </c>
      <c r="D30" s="275" t="s">
        <v>11</v>
      </c>
      <c r="E30" s="275" t="s">
        <v>12</v>
      </c>
      <c r="F30" s="278" t="s">
        <v>13</v>
      </c>
    </row>
    <row r="31" spans="2:7" ht="15" customHeight="1" x14ac:dyDescent="0.25">
      <c r="B31" s="222" t="s">
        <v>44</v>
      </c>
      <c r="C31" s="250" t="s">
        <v>72</v>
      </c>
      <c r="D31" s="223">
        <f>'Information '!C83</f>
        <v>0</v>
      </c>
      <c r="E31" s="276">
        <f>'Information '!C83</f>
        <v>0</v>
      </c>
      <c r="F31" s="225">
        <f>E31*'Information '!$C$12</f>
        <v>0</v>
      </c>
    </row>
    <row r="32" spans="2:7" ht="15" customHeight="1" x14ac:dyDescent="0.25">
      <c r="B32" s="226" t="s">
        <v>43</v>
      </c>
      <c r="C32" s="246" t="s">
        <v>72</v>
      </c>
      <c r="D32" s="132">
        <f>SUM('Information '!G90:G98)</f>
        <v>0</v>
      </c>
      <c r="E32" s="277">
        <f>D32</f>
        <v>0</v>
      </c>
      <c r="F32" s="225">
        <f>E32*'Information '!$C$12</f>
        <v>0</v>
      </c>
    </row>
    <row r="33" spans="2:6" ht="15" customHeight="1" thickBot="1" x14ac:dyDescent="0.3">
      <c r="B33" s="251" t="s">
        <v>45</v>
      </c>
      <c r="C33" s="252">
        <f>'Information '!C85</f>
        <v>0</v>
      </c>
      <c r="D33" s="127">
        <f>'Information '!C84</f>
        <v>0</v>
      </c>
      <c r="E33" s="279">
        <f>D33*C33</f>
        <v>0</v>
      </c>
      <c r="F33" s="280">
        <f>E33*'Information '!$C$12</f>
        <v>0</v>
      </c>
    </row>
    <row r="34" spans="2:6" ht="15" customHeight="1" thickBot="1" x14ac:dyDescent="0.3">
      <c r="B34" s="45" t="s">
        <v>46</v>
      </c>
      <c r="C34" s="51"/>
      <c r="D34" s="52"/>
      <c r="E34" s="140">
        <f>SUM(E31:E33)</f>
        <v>0</v>
      </c>
      <c r="F34" s="123">
        <f>E34*'Information '!$C$12</f>
        <v>0</v>
      </c>
    </row>
    <row r="37" spans="2:6" ht="15.75" thickBot="1" x14ac:dyDescent="0.3"/>
    <row r="38" spans="2:6" x14ac:dyDescent="0.25">
      <c r="B38" s="53"/>
      <c r="C38" s="54"/>
      <c r="D38" s="55"/>
      <c r="E38" s="56" t="s">
        <v>12</v>
      </c>
      <c r="F38" s="57" t="s">
        <v>13</v>
      </c>
    </row>
    <row r="39" spans="2:6" ht="15.75" thickBot="1" x14ac:dyDescent="0.3">
      <c r="B39" s="125" t="s">
        <v>20</v>
      </c>
      <c r="C39" s="92"/>
      <c r="D39" s="126"/>
      <c r="E39" s="127">
        <f>E34+E26+F17</f>
        <v>0</v>
      </c>
      <c r="F39" s="94">
        <f>E39*'Information '!C12</f>
        <v>0</v>
      </c>
    </row>
  </sheetData>
  <mergeCells count="1">
    <mergeCell ref="B3:G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2:H22"/>
  <sheetViews>
    <sheetView zoomScale="90" zoomScaleNormal="90" workbookViewId="0">
      <selection activeCell="B1" sqref="B1:F22"/>
    </sheetView>
  </sheetViews>
  <sheetFormatPr defaultRowHeight="15" x14ac:dyDescent="0.25"/>
  <cols>
    <col min="1" max="1" width="9.140625" style="81"/>
    <col min="2" max="2" width="48.7109375" style="81" customWidth="1"/>
    <col min="3" max="6" width="12.7109375" style="81" customWidth="1"/>
    <col min="7" max="16384" width="9.140625" style="81"/>
  </cols>
  <sheetData>
    <row r="2" spans="2:8" ht="15.75" thickBot="1" x14ac:dyDescent="0.3"/>
    <row r="3" spans="2:8" ht="15" customHeight="1" x14ac:dyDescent="0.25">
      <c r="B3" s="399" t="s">
        <v>77</v>
      </c>
      <c r="C3" s="400"/>
      <c r="D3" s="400"/>
      <c r="E3" s="400"/>
      <c r="F3" s="401"/>
      <c r="G3" s="82"/>
      <c r="H3" s="82"/>
    </row>
    <row r="4" spans="2:8" ht="15" customHeight="1" thickBot="1" x14ac:dyDescent="0.3">
      <c r="B4" s="402"/>
      <c r="C4" s="403"/>
      <c r="D4" s="403"/>
      <c r="E4" s="403"/>
      <c r="F4" s="404"/>
      <c r="G4" s="82"/>
      <c r="H4" s="82"/>
    </row>
    <row r="7" spans="2:8" ht="15.75" thickBot="1" x14ac:dyDescent="0.3"/>
    <row r="8" spans="2:8" ht="15.75" thickBot="1" x14ac:dyDescent="0.3">
      <c r="B8" s="397" t="s">
        <v>78</v>
      </c>
      <c r="C8" s="398"/>
    </row>
    <row r="9" spans="2:8" x14ac:dyDescent="0.25">
      <c r="B9" s="157" t="str">
        <f>'Information '!B128</f>
        <v xml:space="preserve">Visa's </v>
      </c>
      <c r="C9" s="158">
        <f>'Information '!C128</f>
        <v>0</v>
      </c>
    </row>
    <row r="10" spans="2:8" x14ac:dyDescent="0.25">
      <c r="B10" s="159" t="str">
        <f>'Information '!B129</f>
        <v xml:space="preserve">Marbles for training exercise </v>
      </c>
      <c r="C10" s="160">
        <f>'Information '!C129</f>
        <v>0</v>
      </c>
    </row>
    <row r="11" spans="2:8" x14ac:dyDescent="0.25">
      <c r="B11" s="159" t="str">
        <f>'Information '!B130</f>
        <v>Model houses for mapping exercise</v>
      </c>
      <c r="C11" s="160">
        <f>'Information '!C130</f>
        <v>0</v>
      </c>
    </row>
    <row r="12" spans="2:8" x14ac:dyDescent="0.25">
      <c r="B12" s="159" t="str">
        <f>'Information '!B131</f>
        <v xml:space="preserve">Communications (phone credit, internet) </v>
      </c>
      <c r="C12" s="160">
        <f>'Information '!C131</f>
        <v>0</v>
      </c>
    </row>
    <row r="13" spans="2:8" x14ac:dyDescent="0.25">
      <c r="B13" s="159" t="str">
        <f>'Information '!B132</f>
        <v>Other Costs</v>
      </c>
      <c r="C13" s="160">
        <f>'Information '!C132</f>
        <v>0</v>
      </c>
    </row>
    <row r="14" spans="2:8" x14ac:dyDescent="0.25">
      <c r="B14" s="159" t="str">
        <f>'Information '!B133</f>
        <v>Other Costs</v>
      </c>
      <c r="C14" s="160">
        <f>'Information '!C133</f>
        <v>0</v>
      </c>
    </row>
    <row r="15" spans="2:8" x14ac:dyDescent="0.25">
      <c r="B15" s="159" t="str">
        <f>'Information '!B134</f>
        <v>Other Costs</v>
      </c>
      <c r="C15" s="160">
        <f>'Information '!C134</f>
        <v>0</v>
      </c>
    </row>
    <row r="16" spans="2:8" x14ac:dyDescent="0.25">
      <c r="B16" s="159" t="str">
        <f>'Information '!B135</f>
        <v>Other Costs</v>
      </c>
      <c r="C16" s="160">
        <f>'Information '!C135</f>
        <v>0</v>
      </c>
    </row>
    <row r="17" spans="2:6" ht="15.75" thickBot="1" x14ac:dyDescent="0.3">
      <c r="B17" s="161" t="str">
        <f>'Information '!B136</f>
        <v>Other Costs</v>
      </c>
      <c r="C17" s="162">
        <f>'Information '!C136</f>
        <v>0</v>
      </c>
    </row>
    <row r="18" spans="2:6" x14ac:dyDescent="0.25">
      <c r="B18" s="104"/>
      <c r="C18" s="102"/>
      <c r="D18" s="102"/>
      <c r="E18" s="102"/>
      <c r="F18" s="102"/>
    </row>
    <row r="19" spans="2:6" x14ac:dyDescent="0.25">
      <c r="B19" s="104"/>
      <c r="C19" s="102"/>
      <c r="D19" s="102"/>
      <c r="E19" s="102"/>
      <c r="F19" s="102"/>
    </row>
    <row r="20" spans="2:6" ht="15.75" thickBot="1" x14ac:dyDescent="0.3"/>
    <row r="21" spans="2:6" x14ac:dyDescent="0.25">
      <c r="B21" s="63"/>
      <c r="C21" s="64"/>
      <c r="D21" s="65"/>
      <c r="E21" s="66" t="s">
        <v>12</v>
      </c>
      <c r="F21" s="67" t="s">
        <v>13</v>
      </c>
    </row>
    <row r="22" spans="2:6" ht="15.75" thickBot="1" x14ac:dyDescent="0.3">
      <c r="B22" s="125" t="s">
        <v>20</v>
      </c>
      <c r="C22" s="92"/>
      <c r="D22" s="126"/>
      <c r="E22" s="127">
        <f>SUM(C9:C17)</f>
        <v>0</v>
      </c>
      <c r="F22" s="94">
        <f>E22*'Information '!C12</f>
        <v>0</v>
      </c>
    </row>
  </sheetData>
  <mergeCells count="2">
    <mergeCell ref="B8:C8"/>
    <mergeCell ref="B3:F4"/>
  </mergeCells>
  <pageMargins left="0.70866141732283472" right="0.70866141732283472" top="0.74803149606299213" bottom="0.74803149606299213" header="0.31496062992125984" footer="0.31496062992125984"/>
  <pageSetup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2:H32"/>
  <sheetViews>
    <sheetView zoomScale="80" zoomScaleNormal="80" workbookViewId="0">
      <selection activeCell="I16" sqref="I16"/>
    </sheetView>
  </sheetViews>
  <sheetFormatPr defaultRowHeight="15" x14ac:dyDescent="0.25"/>
  <cols>
    <col min="1" max="1" width="9.140625" style="81"/>
    <col min="2" max="2" width="48.7109375" style="81" customWidth="1"/>
    <col min="3" max="4" width="12.7109375" style="81" customWidth="1"/>
    <col min="5" max="6" width="20.7109375" style="81" customWidth="1"/>
    <col min="7" max="16384" width="9.140625" style="81"/>
  </cols>
  <sheetData>
    <row r="2" spans="2:8" ht="15.75" thickBot="1" x14ac:dyDescent="0.3"/>
    <row r="3" spans="2:8" ht="15" customHeight="1" x14ac:dyDescent="0.25">
      <c r="B3" s="319" t="s">
        <v>74</v>
      </c>
      <c r="C3" s="320"/>
      <c r="D3" s="320"/>
      <c r="E3" s="320"/>
      <c r="F3" s="321"/>
      <c r="G3" s="82"/>
      <c r="H3" s="82"/>
    </row>
    <row r="4" spans="2:8" ht="15" customHeight="1" thickBot="1" x14ac:dyDescent="0.3">
      <c r="B4" s="322"/>
      <c r="C4" s="323"/>
      <c r="D4" s="323"/>
      <c r="E4" s="323"/>
      <c r="F4" s="324"/>
      <c r="G4" s="82"/>
      <c r="H4" s="82"/>
    </row>
    <row r="7" spans="2:8" ht="15.75" thickBot="1" x14ac:dyDescent="0.3"/>
    <row r="8" spans="2:8" x14ac:dyDescent="0.25">
      <c r="B8" s="72" t="s">
        <v>75</v>
      </c>
      <c r="C8" s="73"/>
      <c r="D8" s="73"/>
      <c r="E8" s="74" t="s">
        <v>12</v>
      </c>
      <c r="F8" s="75" t="s">
        <v>13</v>
      </c>
    </row>
    <row r="9" spans="2:8" x14ac:dyDescent="0.25">
      <c r="B9" s="85" t="s">
        <v>57</v>
      </c>
      <c r="C9" s="86"/>
      <c r="D9" s="86"/>
      <c r="E9" s="87">
        <f>Training!E27</f>
        <v>0</v>
      </c>
      <c r="F9" s="88">
        <f>Training!F27</f>
        <v>0</v>
      </c>
    </row>
    <row r="10" spans="2:8" x14ac:dyDescent="0.25">
      <c r="B10" s="89" t="s">
        <v>58</v>
      </c>
      <c r="C10" s="90"/>
      <c r="D10" s="90"/>
      <c r="E10" s="87">
        <f>'Data Collection'!E26</f>
        <v>0</v>
      </c>
      <c r="F10" s="88">
        <f>'Data Collection'!F26</f>
        <v>0</v>
      </c>
    </row>
    <row r="11" spans="2:8" x14ac:dyDescent="0.25">
      <c r="B11" s="85" t="s">
        <v>59</v>
      </c>
      <c r="C11" s="86"/>
      <c r="D11" s="86"/>
      <c r="E11" s="87">
        <f>'Hand Tab'!E27</f>
        <v>0</v>
      </c>
      <c r="F11" s="88">
        <f>'Hand Tab'!F27</f>
        <v>0</v>
      </c>
    </row>
    <row r="12" spans="2:8" x14ac:dyDescent="0.25">
      <c r="B12" s="227" t="s">
        <v>96</v>
      </c>
      <c r="C12" s="96"/>
      <c r="D12" s="96"/>
      <c r="E12" s="97">
        <f>'HF Assessment'!E42</f>
        <v>0</v>
      </c>
      <c r="F12" s="98">
        <f>'HF Assessment'!F42</f>
        <v>0</v>
      </c>
    </row>
    <row r="13" spans="2:8" ht="15.75" thickBot="1" x14ac:dyDescent="0.3">
      <c r="B13" s="91" t="s">
        <v>106</v>
      </c>
      <c r="C13" s="92"/>
      <c r="D13" s="92"/>
      <c r="E13" s="93">
        <f>'Other Expenses'!E22</f>
        <v>0</v>
      </c>
      <c r="F13" s="94">
        <f>'Other Expenses'!F22</f>
        <v>0</v>
      </c>
    </row>
    <row r="14" spans="2:8" x14ac:dyDescent="0.25">
      <c r="B14" s="95" t="s">
        <v>20</v>
      </c>
      <c r="C14" s="86"/>
      <c r="D14" s="86"/>
      <c r="E14" s="87">
        <f>SUM(E9:E13)</f>
        <v>0</v>
      </c>
      <c r="F14" s="88">
        <f>E14*'Information '!$C$12</f>
        <v>0</v>
      </c>
    </row>
    <row r="15" spans="2:8" x14ac:dyDescent="0.25">
      <c r="B15" s="95" t="s">
        <v>76</v>
      </c>
      <c r="C15" s="86"/>
      <c r="D15" s="86"/>
      <c r="E15" s="87">
        <f>E14*0.1</f>
        <v>0</v>
      </c>
      <c r="F15" s="88">
        <f>E15*'Information '!$C$12</f>
        <v>0</v>
      </c>
    </row>
    <row r="16" spans="2:8" ht="15.75" thickBot="1" x14ac:dyDescent="0.3">
      <c r="B16" s="295" t="s">
        <v>176</v>
      </c>
      <c r="C16" s="299"/>
      <c r="D16" s="299"/>
      <c r="E16" s="302"/>
      <c r="F16" s="301"/>
    </row>
    <row r="17" spans="2:6" ht="30" customHeight="1" thickBot="1" x14ac:dyDescent="0.3">
      <c r="B17" s="76" t="s">
        <v>79</v>
      </c>
      <c r="C17" s="77"/>
      <c r="D17" s="77"/>
      <c r="E17" s="99">
        <f>E15+E14+E16</f>
        <v>0</v>
      </c>
      <c r="F17" s="100">
        <f>E17*'Information '!C12</f>
        <v>0</v>
      </c>
    </row>
    <row r="18" spans="2:6" ht="15" customHeight="1" x14ac:dyDescent="0.25">
      <c r="B18" s="101"/>
      <c r="C18" s="102"/>
      <c r="D18" s="102"/>
      <c r="E18" s="103"/>
      <c r="F18" s="103"/>
    </row>
    <row r="19" spans="2:6" ht="15.75" thickBot="1" x14ac:dyDescent="0.3">
      <c r="B19" s="104"/>
      <c r="C19" s="102"/>
      <c r="D19" s="102"/>
      <c r="E19" s="105"/>
      <c r="F19" s="105"/>
    </row>
    <row r="20" spans="2:6" x14ac:dyDescent="0.25">
      <c r="B20" s="68" t="s">
        <v>81</v>
      </c>
      <c r="C20" s="69"/>
      <c r="D20" s="69"/>
      <c r="E20" s="70" t="s">
        <v>12</v>
      </c>
      <c r="F20" s="71" t="s">
        <v>13</v>
      </c>
    </row>
    <row r="21" spans="2:6" x14ac:dyDescent="0.25">
      <c r="B21" s="95" t="s">
        <v>20</v>
      </c>
      <c r="C21" s="96"/>
      <c r="D21" s="86"/>
      <c r="E21" s="87">
        <f>Consultants!E39</f>
        <v>0</v>
      </c>
      <c r="F21" s="106">
        <f>Consultants!F39</f>
        <v>0</v>
      </c>
    </row>
    <row r="22" spans="2:6" x14ac:dyDescent="0.25">
      <c r="B22" s="95" t="s">
        <v>76</v>
      </c>
      <c r="C22" s="86"/>
      <c r="D22" s="296"/>
      <c r="E22" s="87">
        <f>E21*0.1</f>
        <v>0</v>
      </c>
      <c r="F22" s="88">
        <f>E22*'Information '!$C$12</f>
        <v>0</v>
      </c>
    </row>
    <row r="23" spans="2:6" ht="15.75" thickBot="1" x14ac:dyDescent="0.3">
      <c r="B23" s="295" t="s">
        <v>176</v>
      </c>
      <c r="C23" s="299"/>
      <c r="D23" s="299"/>
      <c r="E23" s="300"/>
      <c r="F23" s="301"/>
    </row>
    <row r="24" spans="2:6" ht="30" customHeight="1" thickBot="1" x14ac:dyDescent="0.3">
      <c r="B24" s="293" t="s">
        <v>80</v>
      </c>
      <c r="C24" s="294"/>
      <c r="D24" s="294"/>
      <c r="E24" s="297">
        <f>E22+E21+E23</f>
        <v>0</v>
      </c>
      <c r="F24" s="298">
        <f>E24*'Information '!$C$12</f>
        <v>0</v>
      </c>
    </row>
    <row r="26" spans="2:6" ht="15.75" thickBot="1" x14ac:dyDescent="0.3"/>
    <row r="27" spans="2:6" ht="15.75" thickBot="1" x14ac:dyDescent="0.3">
      <c r="B27" s="68" t="s">
        <v>82</v>
      </c>
      <c r="C27" s="69"/>
      <c r="D27" s="69"/>
      <c r="E27" s="70" t="s">
        <v>12</v>
      </c>
      <c r="F27" s="71" t="s">
        <v>13</v>
      </c>
    </row>
    <row r="28" spans="2:6" ht="15.75" thickBot="1" x14ac:dyDescent="0.3">
      <c r="B28" s="83" t="s">
        <v>84</v>
      </c>
      <c r="C28" s="84"/>
      <c r="D28" s="84"/>
      <c r="E28" s="228" t="str">
        <f>IF(E17=0,"0",E17/'Information '!$C$13)</f>
        <v>0</v>
      </c>
      <c r="F28" s="107">
        <f>E28*'Information '!C12</f>
        <v>0</v>
      </c>
    </row>
    <row r="29" spans="2:6" s="110" customFormat="1" ht="45" customHeight="1" thickBot="1" x14ac:dyDescent="0.3">
      <c r="B29" s="78" t="s">
        <v>83</v>
      </c>
      <c r="C29" s="79"/>
      <c r="D29" s="79"/>
      <c r="E29" s="108">
        <f>E24+E17</f>
        <v>0</v>
      </c>
      <c r="F29" s="109">
        <f>E29*'Information '!C12</f>
        <v>0</v>
      </c>
    </row>
    <row r="31" spans="2:6" ht="15.75" thickBot="1" x14ac:dyDescent="0.3"/>
    <row r="32" spans="2:6" ht="24.75" customHeight="1" thickBot="1" x14ac:dyDescent="0.3">
      <c r="B32" s="405" t="s">
        <v>177</v>
      </c>
      <c r="C32" s="406"/>
      <c r="D32" s="406"/>
      <c r="E32" s="406"/>
      <c r="F32" s="407"/>
    </row>
  </sheetData>
  <mergeCells count="2">
    <mergeCell ref="B3:F4"/>
    <mergeCell ref="B32:F32"/>
  </mergeCells>
  <pageMargins left="0.7" right="0.7" top="0.75" bottom="0.75" header="0.3" footer="0.3"/>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RowHeight="15" x14ac:dyDescent="0.25"/>
  <sheetData>
    <row r="1" spans="1:1" x14ac:dyDescent="0.25">
      <c r="A1" t="s">
        <v>85</v>
      </c>
    </row>
    <row r="2" spans="1:1" x14ac:dyDescent="0.25">
      <c r="A2" t="s">
        <v>86</v>
      </c>
    </row>
    <row r="4" spans="1:1" x14ac:dyDescent="0.25">
      <c r="A4" t="s">
        <v>85</v>
      </c>
    </row>
    <row r="5" spans="1:1" x14ac:dyDescent="0.25">
      <c r="A5" t="s">
        <v>86</v>
      </c>
    </row>
    <row r="7" spans="1:1" x14ac:dyDescent="0.25">
      <c r="A7">
        <v>1</v>
      </c>
    </row>
    <row r="8" spans="1:1" x14ac:dyDescent="0.25">
      <c r="A8">
        <v>2</v>
      </c>
    </row>
    <row r="9" spans="1:1" x14ac:dyDescent="0.25">
      <c r="A9">
        <v>3</v>
      </c>
    </row>
    <row r="12" spans="1:1" x14ac:dyDescent="0.25">
      <c r="A12" t="s">
        <v>157</v>
      </c>
    </row>
    <row r="13" spans="1:1" x14ac:dyDescent="0.25">
      <c r="A13"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Information </vt:lpstr>
      <vt:lpstr>Training</vt:lpstr>
      <vt:lpstr>Data Collection</vt:lpstr>
      <vt:lpstr>Hand Tab</vt:lpstr>
      <vt:lpstr>HF Assessment</vt:lpstr>
      <vt:lpstr>Consultants</vt:lpstr>
      <vt:lpstr>Other Expenses</vt:lpstr>
      <vt:lpstr>Summary</vt:lpstr>
      <vt:lpstr>Sheet1</vt:lpstr>
      <vt:lpstr>Consultants!Print_Area</vt:lpstr>
      <vt:lpstr>'Data Collection'!Print_Area</vt:lpstr>
      <vt:lpstr>'Hand Tab'!Print_Area</vt:lpstr>
      <vt:lpstr>'HF Assessment'!Print_Area</vt:lpstr>
      <vt:lpstr>'Other Expenses'!Print_Area</vt:lpstr>
      <vt:lpstr>Summary!Print_Area</vt:lpstr>
      <vt:lpstr>Training!Print_Area</vt:lpstr>
      <vt:lpstr>yesnochoice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dc:creator>
  <cp:lastModifiedBy>Colin</cp:lastModifiedBy>
  <cp:lastPrinted>2012-05-22T14:19:46Z</cp:lastPrinted>
  <dcterms:created xsi:type="dcterms:W3CDTF">2012-01-16T16:10:47Z</dcterms:created>
  <dcterms:modified xsi:type="dcterms:W3CDTF">2013-07-25T15:41:51Z</dcterms:modified>
</cp:coreProperties>
</file>